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240" yWindow="105" windowWidth="14805" windowHeight="8010"/>
  </bookViews>
  <sheets>
    <sheet name="Arrears Calculator" sheetId="1" r:id="rId1"/>
    <sheet name="Formula &amp; Reference" sheetId="2" r:id="rId2"/>
  </sheet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9" i="1" l="1"/>
  <c r="C31" i="1"/>
  <c r="N3" i="2" l="1"/>
  <c r="O3" i="2"/>
  <c r="P3" i="2" s="1"/>
  <c r="F86" i="2"/>
  <c r="F87" i="2"/>
  <c r="F88" i="2"/>
  <c r="F80" i="2"/>
  <c r="F81" i="2"/>
  <c r="F82" i="2"/>
  <c r="F83" i="2"/>
  <c r="F84" i="2"/>
  <c r="F85" i="2"/>
  <c r="F79" i="2"/>
  <c r="F65" i="2"/>
  <c r="F66" i="2"/>
  <c r="F67" i="2"/>
  <c r="F68" i="2"/>
  <c r="F69" i="2"/>
  <c r="F70" i="2"/>
  <c r="F71" i="2"/>
  <c r="F72" i="2"/>
  <c r="F73" i="2"/>
  <c r="F74" i="2"/>
  <c r="F75" i="2"/>
  <c r="F76" i="2"/>
  <c r="F77" i="2"/>
  <c r="F78" i="2"/>
  <c r="F64"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5" i="2"/>
  <c r="F4" i="2"/>
  <c r="B52" i="1"/>
  <c r="R3" i="2" s="1"/>
  <c r="F52" i="1"/>
  <c r="L10" i="1"/>
  <c r="J10" i="1"/>
  <c r="C80" i="2"/>
  <c r="C81" i="2"/>
  <c r="C82" i="2"/>
  <c r="C83" i="2"/>
  <c r="C84" i="2"/>
  <c r="C85" i="2"/>
  <c r="C86" i="2"/>
  <c r="C87" i="2"/>
  <c r="C88" i="2"/>
  <c r="C79" i="2"/>
  <c r="C65" i="2"/>
  <c r="C66" i="2"/>
  <c r="C67" i="2"/>
  <c r="C68" i="2"/>
  <c r="C69" i="2"/>
  <c r="C70" i="2"/>
  <c r="C71" i="2"/>
  <c r="C72" i="2"/>
  <c r="C73" i="2"/>
  <c r="C74" i="2"/>
  <c r="C75" i="2"/>
  <c r="C76" i="2"/>
  <c r="C77" i="2"/>
  <c r="C78" i="2"/>
  <c r="C6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4" i="2"/>
  <c r="C10" i="1" s="1"/>
  <c r="B11" i="1"/>
  <c r="N4" i="2" s="1"/>
  <c r="K52" i="1"/>
  <c r="I52" i="1"/>
  <c r="J52" i="1" s="1"/>
  <c r="E52" i="1"/>
  <c r="D52" i="1"/>
  <c r="S3" i="2" s="1"/>
  <c r="K11" i="1"/>
  <c r="I11" i="1"/>
  <c r="T3" i="2" l="1"/>
  <c r="H10" i="1"/>
  <c r="M10" i="1"/>
  <c r="L52" i="1"/>
  <c r="C52" i="1"/>
  <c r="B53" i="1"/>
  <c r="R4" i="2" s="1"/>
  <c r="J11" i="1"/>
  <c r="I53" i="1"/>
  <c r="E11" i="1"/>
  <c r="C11" i="1"/>
  <c r="D11" i="1"/>
  <c r="E53" i="1"/>
  <c r="D53" i="1"/>
  <c r="S4" i="2" s="1"/>
  <c r="K53" i="1"/>
  <c r="K12" i="1"/>
  <c r="I12" i="1"/>
  <c r="I54" i="1" s="1"/>
  <c r="B12" i="1"/>
  <c r="N5" i="2" s="1"/>
  <c r="T4" i="2" l="1"/>
  <c r="L11" i="1"/>
  <c r="O4" i="2"/>
  <c r="P4" i="2" s="1"/>
  <c r="L53" i="1"/>
  <c r="C53" i="1"/>
  <c r="H52" i="1"/>
  <c r="M52" i="1" s="1"/>
  <c r="B54" i="1"/>
  <c r="R5" i="2" s="1"/>
  <c r="J12" i="1"/>
  <c r="J53" i="1"/>
  <c r="F53" i="1"/>
  <c r="E12" i="1"/>
  <c r="H11" i="1"/>
  <c r="M11" i="1" s="1"/>
  <c r="C12" i="1"/>
  <c r="D12" i="1"/>
  <c r="E54" i="1"/>
  <c r="D54" i="1"/>
  <c r="S5" i="2" s="1"/>
  <c r="K54" i="1"/>
  <c r="K13" i="1"/>
  <c r="I13" i="1"/>
  <c r="I55" i="1" s="1"/>
  <c r="B13" i="1"/>
  <c r="N6" i="2" s="1"/>
  <c r="T5" i="2" l="1"/>
  <c r="L12" i="1"/>
  <c r="O5" i="2"/>
  <c r="P5" i="2" s="1"/>
  <c r="L54" i="1"/>
  <c r="C54" i="1"/>
  <c r="H53" i="1"/>
  <c r="M53" i="1" s="1"/>
  <c r="B55" i="1"/>
  <c r="R6" i="2" s="1"/>
  <c r="J13" i="1"/>
  <c r="J54" i="1"/>
  <c r="F54" i="1"/>
  <c r="E13" i="1"/>
  <c r="H12" i="1"/>
  <c r="M12" i="1" s="1"/>
  <c r="C13" i="1"/>
  <c r="D13" i="1"/>
  <c r="E55" i="1"/>
  <c r="D55" i="1"/>
  <c r="S6" i="2" s="1"/>
  <c r="K55" i="1"/>
  <c r="K14" i="1"/>
  <c r="I14" i="1"/>
  <c r="I56" i="1" s="1"/>
  <c r="B14" i="1"/>
  <c r="N7" i="2" s="1"/>
  <c r="T6" i="2" l="1"/>
  <c r="L13" i="1"/>
  <c r="O6" i="2"/>
  <c r="P6" i="2" s="1"/>
  <c r="B56" i="1"/>
  <c r="R7" i="2" s="1"/>
  <c r="C56" i="1"/>
  <c r="L55" i="1"/>
  <c r="C55" i="1"/>
  <c r="H54" i="1"/>
  <c r="M54" i="1" s="1"/>
  <c r="J14" i="1"/>
  <c r="J55" i="1"/>
  <c r="F55" i="1"/>
  <c r="E14" i="1"/>
  <c r="H13" i="1"/>
  <c r="M13" i="1" s="1"/>
  <c r="C14" i="1"/>
  <c r="D14" i="1"/>
  <c r="E56" i="1"/>
  <c r="D56" i="1"/>
  <c r="S7" i="2" s="1"/>
  <c r="K56" i="1"/>
  <c r="K15" i="1"/>
  <c r="I15" i="1"/>
  <c r="I57" i="1" s="1"/>
  <c r="B15" i="1"/>
  <c r="N8" i="2" s="1"/>
  <c r="T7" i="2" l="1"/>
  <c r="L14" i="1"/>
  <c r="O7" i="2"/>
  <c r="P7" i="2" s="1"/>
  <c r="B57" i="1"/>
  <c r="R8" i="2" s="1"/>
  <c r="L56" i="1"/>
  <c r="C57" i="1"/>
  <c r="H55" i="1"/>
  <c r="M55" i="1" s="1"/>
  <c r="J15" i="1"/>
  <c r="J56" i="1"/>
  <c r="F56" i="1"/>
  <c r="E15" i="1"/>
  <c r="H14" i="1"/>
  <c r="M14" i="1" s="1"/>
  <c r="C15" i="1"/>
  <c r="D15" i="1"/>
  <c r="E57" i="1"/>
  <c r="D57" i="1"/>
  <c r="S8" i="2" s="1"/>
  <c r="K57" i="1"/>
  <c r="K16" i="1"/>
  <c r="I16" i="1"/>
  <c r="I58" i="1" s="1"/>
  <c r="B16" i="1"/>
  <c r="N9" i="2" s="1"/>
  <c r="T8" i="2" l="1"/>
  <c r="L15" i="1"/>
  <c r="O8" i="2"/>
  <c r="P8" i="2" s="1"/>
  <c r="B58" i="1"/>
  <c r="R9" i="2" s="1"/>
  <c r="L57" i="1"/>
  <c r="C58" i="1"/>
  <c r="H56" i="1"/>
  <c r="M56" i="1" s="1"/>
  <c r="J16" i="1"/>
  <c r="J57" i="1"/>
  <c r="F57" i="1"/>
  <c r="E16" i="1"/>
  <c r="H15" i="1"/>
  <c r="M15" i="1" s="1"/>
  <c r="C16" i="1"/>
  <c r="D16" i="1"/>
  <c r="E58" i="1"/>
  <c r="D58" i="1"/>
  <c r="S9" i="2" s="1"/>
  <c r="K58" i="1"/>
  <c r="K17" i="1"/>
  <c r="I17" i="1"/>
  <c r="I59" i="1" s="1"/>
  <c r="B17" i="1"/>
  <c r="N10" i="2" s="1"/>
  <c r="T9" i="2" l="1"/>
  <c r="L16" i="1"/>
  <c r="O9" i="2"/>
  <c r="P9" i="2" s="1"/>
  <c r="B59" i="1"/>
  <c r="R10" i="2" s="1"/>
  <c r="L58" i="1"/>
  <c r="C59" i="1"/>
  <c r="H57" i="1"/>
  <c r="M57" i="1" s="1"/>
  <c r="J17" i="1"/>
  <c r="J58" i="1"/>
  <c r="F58" i="1"/>
  <c r="E17" i="1"/>
  <c r="H16" i="1"/>
  <c r="M16" i="1" s="1"/>
  <c r="C17" i="1"/>
  <c r="D17" i="1"/>
  <c r="E59" i="1"/>
  <c r="D59" i="1"/>
  <c r="S10" i="2" s="1"/>
  <c r="K59" i="1"/>
  <c r="K18" i="1"/>
  <c r="I18" i="1"/>
  <c r="I60" i="1" s="1"/>
  <c r="B18" i="1"/>
  <c r="N11" i="2" s="1"/>
  <c r="T10" i="2" l="1"/>
  <c r="L17" i="1"/>
  <c r="O10" i="2"/>
  <c r="P10" i="2" s="1"/>
  <c r="B60" i="1"/>
  <c r="R11" i="2" s="1"/>
  <c r="L59" i="1"/>
  <c r="C60" i="1"/>
  <c r="H58" i="1"/>
  <c r="M58" i="1" s="1"/>
  <c r="J18" i="1"/>
  <c r="J59" i="1"/>
  <c r="F59" i="1"/>
  <c r="E18" i="1"/>
  <c r="H17" i="1"/>
  <c r="M17" i="1" s="1"/>
  <c r="C18" i="1"/>
  <c r="D18" i="1"/>
  <c r="E60" i="1"/>
  <c r="D60" i="1"/>
  <c r="S11" i="2" s="1"/>
  <c r="K60" i="1"/>
  <c r="K19" i="1"/>
  <c r="I19" i="1"/>
  <c r="I61" i="1" s="1"/>
  <c r="B19" i="1"/>
  <c r="N12" i="2" s="1"/>
  <c r="T11" i="2" l="1"/>
  <c r="L18" i="1"/>
  <c r="O11" i="2"/>
  <c r="P11" i="2" s="1"/>
  <c r="B61" i="1"/>
  <c r="R12" i="2" s="1"/>
  <c r="L60" i="1"/>
  <c r="C61" i="1"/>
  <c r="H59" i="1"/>
  <c r="M59" i="1" s="1"/>
  <c r="J19" i="1"/>
  <c r="J60" i="1"/>
  <c r="F60" i="1"/>
  <c r="E19" i="1"/>
  <c r="H18" i="1"/>
  <c r="M18" i="1" s="1"/>
  <c r="C19" i="1"/>
  <c r="D19" i="1"/>
  <c r="E61" i="1"/>
  <c r="D61" i="1"/>
  <c r="S12" i="2" s="1"/>
  <c r="K61" i="1"/>
  <c r="K20" i="1"/>
  <c r="I20" i="1"/>
  <c r="I62" i="1" s="1"/>
  <c r="B20" i="1"/>
  <c r="N13" i="2" s="1"/>
  <c r="T12" i="2" l="1"/>
  <c r="L19" i="1"/>
  <c r="O12" i="2"/>
  <c r="P12" i="2" s="1"/>
  <c r="B62" i="1"/>
  <c r="R13" i="2" s="1"/>
  <c r="L61" i="1"/>
  <c r="C62" i="1"/>
  <c r="H60" i="1"/>
  <c r="M60" i="1" s="1"/>
  <c r="J20" i="1"/>
  <c r="J61" i="1"/>
  <c r="F61" i="1"/>
  <c r="E20" i="1"/>
  <c r="H19" i="1"/>
  <c r="M19" i="1" s="1"/>
  <c r="C20" i="1"/>
  <c r="D20" i="1"/>
  <c r="E62" i="1"/>
  <c r="D62" i="1"/>
  <c r="S13" i="2" s="1"/>
  <c r="K62" i="1"/>
  <c r="K21" i="1"/>
  <c r="I21" i="1"/>
  <c r="I63" i="1" s="1"/>
  <c r="B21" i="1"/>
  <c r="N14" i="2" s="1"/>
  <c r="T13" i="2" l="1"/>
  <c r="L20" i="1"/>
  <c r="O13" i="2"/>
  <c r="P13" i="2" s="1"/>
  <c r="B63" i="1"/>
  <c r="R14" i="2" s="1"/>
  <c r="L62" i="1"/>
  <c r="C63" i="1"/>
  <c r="H61" i="1"/>
  <c r="M61" i="1" s="1"/>
  <c r="J21" i="1"/>
  <c r="J62" i="1"/>
  <c r="F62" i="1"/>
  <c r="D21" i="1"/>
  <c r="E21" i="1"/>
  <c r="H20" i="1"/>
  <c r="M20" i="1" s="1"/>
  <c r="B22" i="1"/>
  <c r="N15" i="2" s="1"/>
  <c r="C21" i="1"/>
  <c r="E63" i="1"/>
  <c r="D63" i="1"/>
  <c r="S14" i="2" s="1"/>
  <c r="K63" i="1"/>
  <c r="K22" i="1"/>
  <c r="I22" i="1"/>
  <c r="I64" i="1" s="1"/>
  <c r="T14" i="2" l="1"/>
  <c r="L21" i="1"/>
  <c r="O14" i="2"/>
  <c r="P14" i="2" s="1"/>
  <c r="H21" i="1"/>
  <c r="M21" i="1"/>
  <c r="B64" i="1"/>
  <c r="R15" i="2" s="1"/>
  <c r="L63" i="1"/>
  <c r="C64" i="1"/>
  <c r="H62" i="1"/>
  <c r="M62" i="1" s="1"/>
  <c r="J63" i="1"/>
  <c r="F63" i="1"/>
  <c r="J22" i="1"/>
  <c r="E22" i="1"/>
  <c r="C22" i="1"/>
  <c r="D22" i="1"/>
  <c r="E64" i="1"/>
  <c r="D64" i="1"/>
  <c r="S15" i="2" s="1"/>
  <c r="K64" i="1"/>
  <c r="K23" i="1"/>
  <c r="I23" i="1"/>
  <c r="I65" i="1" s="1"/>
  <c r="B23" i="1"/>
  <c r="N16" i="2" s="1"/>
  <c r="T15" i="2" l="1"/>
  <c r="L22" i="1"/>
  <c r="O15" i="2"/>
  <c r="P15" i="2" s="1"/>
  <c r="B65" i="1"/>
  <c r="R16" i="2" s="1"/>
  <c r="L64" i="1"/>
  <c r="C65" i="1"/>
  <c r="M63" i="1"/>
  <c r="H63" i="1"/>
  <c r="J23" i="1"/>
  <c r="J64" i="1"/>
  <c r="F64" i="1"/>
  <c r="E23" i="1"/>
  <c r="H22" i="1"/>
  <c r="M22" i="1" s="1"/>
  <c r="C23" i="1"/>
  <c r="D23" i="1"/>
  <c r="E65" i="1"/>
  <c r="D65" i="1"/>
  <c r="S16" i="2" s="1"/>
  <c r="K65" i="1"/>
  <c r="K24" i="1"/>
  <c r="I24" i="1"/>
  <c r="I66" i="1" s="1"/>
  <c r="B24" i="1"/>
  <c r="N17" i="2" s="1"/>
  <c r="T16" i="2" l="1"/>
  <c r="L23" i="1"/>
  <c r="O16" i="2"/>
  <c r="P16" i="2" s="1"/>
  <c r="B66" i="1"/>
  <c r="R17" i="2" s="1"/>
  <c r="L65" i="1"/>
  <c r="C66" i="1"/>
  <c r="H64" i="1"/>
  <c r="M64" i="1" s="1"/>
  <c r="J24" i="1"/>
  <c r="J65" i="1"/>
  <c r="F65" i="1"/>
  <c r="E24" i="1"/>
  <c r="H23" i="1"/>
  <c r="M23" i="1" s="1"/>
  <c r="C24" i="1"/>
  <c r="D24" i="1"/>
  <c r="E66" i="1"/>
  <c r="D66" i="1"/>
  <c r="S17" i="2" s="1"/>
  <c r="K66" i="1"/>
  <c r="K25" i="1"/>
  <c r="I25" i="1"/>
  <c r="I67" i="1" s="1"/>
  <c r="B25" i="1"/>
  <c r="N18" i="2" s="1"/>
  <c r="T17" i="2" l="1"/>
  <c r="L24" i="1"/>
  <c r="O17" i="2"/>
  <c r="P17" i="2" s="1"/>
  <c r="B67" i="1"/>
  <c r="R18" i="2" s="1"/>
  <c r="L66" i="1"/>
  <c r="C67" i="1"/>
  <c r="H65" i="1"/>
  <c r="M65" i="1" s="1"/>
  <c r="J25" i="1"/>
  <c r="J66" i="1"/>
  <c r="F66" i="1"/>
  <c r="E25" i="1"/>
  <c r="H24" i="1"/>
  <c r="M24" i="1" s="1"/>
  <c r="C25" i="1"/>
  <c r="D25" i="1"/>
  <c r="E67" i="1"/>
  <c r="D67" i="1"/>
  <c r="S18" i="2" s="1"/>
  <c r="K67" i="1"/>
  <c r="K26" i="1"/>
  <c r="I26" i="1"/>
  <c r="I68" i="1" s="1"/>
  <c r="B26" i="1"/>
  <c r="N19" i="2" s="1"/>
  <c r="T18" i="2" l="1"/>
  <c r="L25" i="1"/>
  <c r="O18" i="2"/>
  <c r="P18" i="2" s="1"/>
  <c r="B68" i="1"/>
  <c r="R19" i="2" s="1"/>
  <c r="L67" i="1"/>
  <c r="C68" i="1"/>
  <c r="H66" i="1"/>
  <c r="M66" i="1" s="1"/>
  <c r="J26" i="1"/>
  <c r="J67" i="1"/>
  <c r="F67" i="1"/>
  <c r="E26" i="1"/>
  <c r="H25" i="1"/>
  <c r="M25" i="1" s="1"/>
  <c r="C26" i="1"/>
  <c r="D26" i="1"/>
  <c r="E68" i="1"/>
  <c r="D68" i="1"/>
  <c r="S19" i="2" s="1"/>
  <c r="K68" i="1"/>
  <c r="K27" i="1"/>
  <c r="I27" i="1"/>
  <c r="I69" i="1" s="1"/>
  <c r="B27" i="1"/>
  <c r="N20" i="2" s="1"/>
  <c r="T19" i="2" l="1"/>
  <c r="L26" i="1"/>
  <c r="O19" i="2"/>
  <c r="P19" i="2" s="1"/>
  <c r="B69" i="1"/>
  <c r="R20" i="2" s="1"/>
  <c r="L68" i="1"/>
  <c r="C69" i="1"/>
  <c r="H67" i="1"/>
  <c r="M67" i="1" s="1"/>
  <c r="J27" i="1"/>
  <c r="J68" i="1"/>
  <c r="F68" i="1"/>
  <c r="E27" i="1"/>
  <c r="H26" i="1"/>
  <c r="M26" i="1" s="1"/>
  <c r="C27" i="1"/>
  <c r="D27" i="1"/>
  <c r="E69" i="1"/>
  <c r="D69" i="1"/>
  <c r="S20" i="2" s="1"/>
  <c r="K69" i="1"/>
  <c r="K28" i="1"/>
  <c r="I28" i="1"/>
  <c r="I70" i="1" s="1"/>
  <c r="B28" i="1"/>
  <c r="N21" i="2" s="1"/>
  <c r="T20" i="2" l="1"/>
  <c r="L27" i="1"/>
  <c r="O20" i="2"/>
  <c r="P20" i="2" s="1"/>
  <c r="B70" i="1"/>
  <c r="R21" i="2" s="1"/>
  <c r="L69" i="1"/>
  <c r="C70" i="1"/>
  <c r="H68" i="1"/>
  <c r="M68" i="1" s="1"/>
  <c r="J28" i="1"/>
  <c r="J69" i="1"/>
  <c r="F69" i="1"/>
  <c r="E28" i="1"/>
  <c r="H27" i="1"/>
  <c r="M27" i="1" s="1"/>
  <c r="C28" i="1"/>
  <c r="D28" i="1"/>
  <c r="E70" i="1"/>
  <c r="D70" i="1"/>
  <c r="S21" i="2" s="1"/>
  <c r="K70" i="1"/>
  <c r="K29" i="1"/>
  <c r="I29" i="1"/>
  <c r="I71" i="1" s="1"/>
  <c r="B29" i="1"/>
  <c r="N22" i="2" s="1"/>
  <c r="T21" i="2" l="1"/>
  <c r="L28" i="1"/>
  <c r="O21" i="2"/>
  <c r="P21" i="2" s="1"/>
  <c r="B71" i="1"/>
  <c r="R22" i="2" s="1"/>
  <c r="L70" i="1"/>
  <c r="C71" i="1"/>
  <c r="H69" i="1"/>
  <c r="M69" i="1" s="1"/>
  <c r="E29" i="1"/>
  <c r="J29" i="1"/>
  <c r="J70" i="1"/>
  <c r="F70" i="1"/>
  <c r="H28" i="1"/>
  <c r="M28" i="1" s="1"/>
  <c r="C29" i="1"/>
  <c r="D29" i="1"/>
  <c r="E71" i="1"/>
  <c r="D71" i="1"/>
  <c r="S22" i="2" s="1"/>
  <c r="K71" i="1"/>
  <c r="K30" i="1"/>
  <c r="I30" i="1"/>
  <c r="I72" i="1" s="1"/>
  <c r="B30" i="1"/>
  <c r="N23" i="2" s="1"/>
  <c r="T22" i="2" l="1"/>
  <c r="L29" i="1"/>
  <c r="O22" i="2"/>
  <c r="P22" i="2" s="1"/>
  <c r="B72" i="1"/>
  <c r="R23" i="2" s="1"/>
  <c r="L71" i="1"/>
  <c r="C72" i="1"/>
  <c r="H70" i="1"/>
  <c r="M70" i="1" s="1"/>
  <c r="J30" i="1"/>
  <c r="J71" i="1"/>
  <c r="F71" i="1"/>
  <c r="E30" i="1"/>
  <c r="M29" i="1"/>
  <c r="C30" i="1"/>
  <c r="D30" i="1"/>
  <c r="E72" i="1"/>
  <c r="D72" i="1"/>
  <c r="S23" i="2" s="1"/>
  <c r="K72" i="1"/>
  <c r="K31" i="1"/>
  <c r="I31" i="1"/>
  <c r="I73" i="1" s="1"/>
  <c r="B31" i="1"/>
  <c r="N24" i="2" s="1"/>
  <c r="T23" i="2" l="1"/>
  <c r="L30" i="1"/>
  <c r="O23" i="2"/>
  <c r="P23" i="2" s="1"/>
  <c r="B73" i="1"/>
  <c r="R24" i="2" s="1"/>
  <c r="L72" i="1"/>
  <c r="C73" i="1"/>
  <c r="H71" i="1"/>
  <c r="M71" i="1" s="1"/>
  <c r="J31" i="1"/>
  <c r="J72" i="1"/>
  <c r="F72" i="1"/>
  <c r="E31" i="1"/>
  <c r="H30" i="1"/>
  <c r="M30" i="1" s="1"/>
  <c r="D31" i="1"/>
  <c r="E73" i="1"/>
  <c r="D73" i="1"/>
  <c r="S24" i="2" s="1"/>
  <c r="K73" i="1"/>
  <c r="K32" i="1"/>
  <c r="I32" i="1"/>
  <c r="I74" i="1" s="1"/>
  <c r="B32" i="1"/>
  <c r="N25" i="2" s="1"/>
  <c r="T24" i="2" l="1"/>
  <c r="L31" i="1"/>
  <c r="O24" i="2"/>
  <c r="P24" i="2" s="1"/>
  <c r="B74" i="1"/>
  <c r="R25" i="2" s="1"/>
  <c r="L73" i="1"/>
  <c r="C74" i="1"/>
  <c r="H72" i="1"/>
  <c r="M72" i="1" s="1"/>
  <c r="J32" i="1"/>
  <c r="J73" i="1"/>
  <c r="F73" i="1"/>
  <c r="E32" i="1"/>
  <c r="H31" i="1"/>
  <c r="M31" i="1" s="1"/>
  <c r="C32" i="1"/>
  <c r="D32" i="1"/>
  <c r="E74" i="1"/>
  <c r="D74" i="1"/>
  <c r="S25" i="2" s="1"/>
  <c r="K74" i="1"/>
  <c r="K33" i="1"/>
  <c r="I33" i="1"/>
  <c r="I75" i="1" s="1"/>
  <c r="B33" i="1"/>
  <c r="N26" i="2" s="1"/>
  <c r="T25" i="2" l="1"/>
  <c r="L32" i="1"/>
  <c r="O25" i="2"/>
  <c r="P25" i="2" s="1"/>
  <c r="B75" i="1"/>
  <c r="R26" i="2" s="1"/>
  <c r="L74" i="1"/>
  <c r="C75" i="1"/>
  <c r="H73" i="1"/>
  <c r="M73" i="1" s="1"/>
  <c r="J33" i="1"/>
  <c r="J74" i="1"/>
  <c r="F74" i="1"/>
  <c r="E33" i="1"/>
  <c r="H32" i="1"/>
  <c r="M32" i="1" s="1"/>
  <c r="C33" i="1"/>
  <c r="D33" i="1"/>
  <c r="B34" i="1"/>
  <c r="N27" i="2" s="1"/>
  <c r="E75" i="1"/>
  <c r="D75" i="1"/>
  <c r="S26" i="2" s="1"/>
  <c r="K75" i="1"/>
  <c r="K34" i="1"/>
  <c r="I34" i="1"/>
  <c r="I76" i="1" s="1"/>
  <c r="T26" i="2" l="1"/>
  <c r="L33" i="1"/>
  <c r="O26" i="2"/>
  <c r="P26" i="2" s="1"/>
  <c r="B76" i="1"/>
  <c r="R27" i="2" s="1"/>
  <c r="L75" i="1"/>
  <c r="C76" i="1"/>
  <c r="H74" i="1"/>
  <c r="M74" i="1" s="1"/>
  <c r="J75" i="1"/>
  <c r="F75" i="1"/>
  <c r="J34" i="1"/>
  <c r="E34" i="1"/>
  <c r="H33" i="1"/>
  <c r="M33" i="1" s="1"/>
  <c r="C34" i="1"/>
  <c r="D34" i="1"/>
  <c r="E76" i="1"/>
  <c r="D76" i="1"/>
  <c r="S27" i="2" s="1"/>
  <c r="K76" i="1"/>
  <c r="K35" i="1"/>
  <c r="I35" i="1"/>
  <c r="I77" i="1" s="1"/>
  <c r="B35" i="1"/>
  <c r="N28" i="2" s="1"/>
  <c r="T27" i="2" l="1"/>
  <c r="L34" i="1"/>
  <c r="O27" i="2"/>
  <c r="P27" i="2" s="1"/>
  <c r="B77" i="1"/>
  <c r="R28" i="2" s="1"/>
  <c r="L76" i="1"/>
  <c r="C77" i="1"/>
  <c r="H75" i="1"/>
  <c r="M75" i="1" s="1"/>
  <c r="J35" i="1"/>
  <c r="J76" i="1"/>
  <c r="F76" i="1"/>
  <c r="E35" i="1"/>
  <c r="H34" i="1"/>
  <c r="M34" i="1" s="1"/>
  <c r="C35" i="1"/>
  <c r="D35" i="1"/>
  <c r="E77" i="1"/>
  <c r="D77" i="1"/>
  <c r="S28" i="2" s="1"/>
  <c r="K77" i="1"/>
  <c r="K36" i="1"/>
  <c r="I36" i="1"/>
  <c r="I78" i="1" s="1"/>
  <c r="B36" i="1"/>
  <c r="N29" i="2" s="1"/>
  <c r="T28" i="2" l="1"/>
  <c r="L35" i="1"/>
  <c r="O28" i="2"/>
  <c r="P28" i="2" s="1"/>
  <c r="B78" i="1"/>
  <c r="R29" i="2" s="1"/>
  <c r="L77" i="1"/>
  <c r="C78" i="1"/>
  <c r="H76" i="1"/>
  <c r="M76" i="1" s="1"/>
  <c r="J36" i="1"/>
  <c r="J77" i="1"/>
  <c r="F77" i="1"/>
  <c r="E36" i="1"/>
  <c r="H35" i="1"/>
  <c r="M35" i="1" s="1"/>
  <c r="C36" i="1"/>
  <c r="D36" i="1"/>
  <c r="E78" i="1"/>
  <c r="D78" i="1"/>
  <c r="S29" i="2" s="1"/>
  <c r="K78" i="1"/>
  <c r="K37" i="1"/>
  <c r="I37" i="1"/>
  <c r="I79" i="1" s="1"/>
  <c r="B37" i="1"/>
  <c r="N30" i="2" s="1"/>
  <c r="T29" i="2" l="1"/>
  <c r="L36" i="1"/>
  <c r="O29" i="2"/>
  <c r="P29" i="2" s="1"/>
  <c r="B79" i="1"/>
  <c r="R30" i="2" s="1"/>
  <c r="L78" i="1"/>
  <c r="C79" i="1"/>
  <c r="H77" i="1"/>
  <c r="M77" i="1" s="1"/>
  <c r="J37" i="1"/>
  <c r="J78" i="1"/>
  <c r="F78" i="1"/>
  <c r="E37" i="1"/>
  <c r="H36" i="1"/>
  <c r="M36" i="1" s="1"/>
  <c r="C37" i="1"/>
  <c r="D37" i="1"/>
  <c r="E79" i="1"/>
  <c r="D79" i="1"/>
  <c r="S30" i="2" s="1"/>
  <c r="K79" i="1"/>
  <c r="K38" i="1"/>
  <c r="I38" i="1"/>
  <c r="I80" i="1" s="1"/>
  <c r="B38" i="1"/>
  <c r="N31" i="2" s="1"/>
  <c r="T30" i="2" l="1"/>
  <c r="L37" i="1"/>
  <c r="O30" i="2"/>
  <c r="P30" i="2" s="1"/>
  <c r="B80" i="1"/>
  <c r="R31" i="2" s="1"/>
  <c r="L79" i="1"/>
  <c r="C80" i="1"/>
  <c r="H78" i="1"/>
  <c r="M78" i="1" s="1"/>
  <c r="J38" i="1"/>
  <c r="J79" i="1"/>
  <c r="F79" i="1"/>
  <c r="E38" i="1"/>
  <c r="H37" i="1"/>
  <c r="M37" i="1" s="1"/>
  <c r="C38" i="1"/>
  <c r="D38" i="1"/>
  <c r="E80" i="1"/>
  <c r="D80" i="1"/>
  <c r="S31" i="2" s="1"/>
  <c r="K80" i="1"/>
  <c r="K39" i="1"/>
  <c r="I39" i="1"/>
  <c r="I81" i="1" s="1"/>
  <c r="B39" i="1"/>
  <c r="N32" i="2" s="1"/>
  <c r="T31" i="2" l="1"/>
  <c r="L38" i="1"/>
  <c r="O31" i="2"/>
  <c r="P31" i="2" s="1"/>
  <c r="B81" i="1"/>
  <c r="R32" i="2" s="1"/>
  <c r="L80" i="1"/>
  <c r="C81" i="1"/>
  <c r="H79" i="1"/>
  <c r="M79" i="1" s="1"/>
  <c r="J39" i="1"/>
  <c r="J80" i="1"/>
  <c r="F80" i="1"/>
  <c r="E39" i="1"/>
  <c r="H38" i="1"/>
  <c r="M38" i="1" s="1"/>
  <c r="C39" i="1"/>
  <c r="D39" i="1"/>
  <c r="E81" i="1"/>
  <c r="D81" i="1"/>
  <c r="S32" i="2" s="1"/>
  <c r="K81" i="1"/>
  <c r="K40" i="1"/>
  <c r="I40" i="1"/>
  <c r="I82" i="1" s="1"/>
  <c r="B40" i="1"/>
  <c r="N33" i="2" s="1"/>
  <c r="T32" i="2" l="1"/>
  <c r="L39" i="1"/>
  <c r="O32" i="2"/>
  <c r="P32" i="2" s="1"/>
  <c r="B82" i="1"/>
  <c r="R33" i="2" s="1"/>
  <c r="L81" i="1"/>
  <c r="C82" i="1"/>
  <c r="H80" i="1"/>
  <c r="M80" i="1" s="1"/>
  <c r="J40" i="1"/>
  <c r="J81" i="1"/>
  <c r="F81" i="1"/>
  <c r="E40" i="1"/>
  <c r="H39" i="1"/>
  <c r="M39" i="1" s="1"/>
  <c r="C40" i="1"/>
  <c r="D40" i="1"/>
  <c r="E82" i="1"/>
  <c r="D82" i="1"/>
  <c r="S33" i="2" s="1"/>
  <c r="K82" i="1"/>
  <c r="K41" i="1"/>
  <c r="I41" i="1"/>
  <c r="I83" i="1" s="1"/>
  <c r="B41" i="1"/>
  <c r="N34" i="2" s="1"/>
  <c r="T33" i="2" l="1"/>
  <c r="L40" i="1"/>
  <c r="O33" i="2"/>
  <c r="P33" i="2" s="1"/>
  <c r="B83" i="1"/>
  <c r="R34" i="2" s="1"/>
  <c r="L82" i="1"/>
  <c r="C83" i="1"/>
  <c r="H81" i="1"/>
  <c r="M81" i="1" s="1"/>
  <c r="J41" i="1"/>
  <c r="J82" i="1"/>
  <c r="F82" i="1"/>
  <c r="E41" i="1"/>
  <c r="H40" i="1"/>
  <c r="M40" i="1" s="1"/>
  <c r="C41" i="1"/>
  <c r="D41" i="1"/>
  <c r="E83" i="1"/>
  <c r="D83" i="1"/>
  <c r="S34" i="2" s="1"/>
  <c r="K83" i="1"/>
  <c r="K42" i="1"/>
  <c r="I42" i="1"/>
  <c r="I84" i="1" s="1"/>
  <c r="B42" i="1"/>
  <c r="N35" i="2" s="1"/>
  <c r="T34" i="2" l="1"/>
  <c r="L41" i="1"/>
  <c r="O34" i="2"/>
  <c r="P34" i="2" s="1"/>
  <c r="B84" i="1"/>
  <c r="R35" i="2" s="1"/>
  <c r="L83" i="1"/>
  <c r="C84" i="1"/>
  <c r="H82" i="1"/>
  <c r="M82" i="1" s="1"/>
  <c r="J42" i="1"/>
  <c r="J83" i="1"/>
  <c r="F83" i="1"/>
  <c r="E42" i="1"/>
  <c r="H41" i="1"/>
  <c r="M41" i="1" s="1"/>
  <c r="C42" i="1"/>
  <c r="D42" i="1"/>
  <c r="E84" i="1"/>
  <c r="D84" i="1"/>
  <c r="S35" i="2" s="1"/>
  <c r="K84" i="1"/>
  <c r="K43" i="1"/>
  <c r="I43" i="1"/>
  <c r="I85" i="1" s="1"/>
  <c r="B43" i="1"/>
  <c r="N36" i="2" s="1"/>
  <c r="T35" i="2" l="1"/>
  <c r="L42" i="1"/>
  <c r="O35" i="2"/>
  <c r="P35" i="2" s="1"/>
  <c r="B85" i="1"/>
  <c r="R36" i="2" s="1"/>
  <c r="L84" i="1"/>
  <c r="C85" i="1"/>
  <c r="H83" i="1"/>
  <c r="M83" i="1" s="1"/>
  <c r="J43" i="1"/>
  <c r="J84" i="1"/>
  <c r="F84" i="1"/>
  <c r="E43" i="1"/>
  <c r="H42" i="1"/>
  <c r="M42" i="1" s="1"/>
  <c r="C43" i="1"/>
  <c r="D43" i="1"/>
  <c r="E85" i="1"/>
  <c r="D85" i="1"/>
  <c r="S36" i="2" s="1"/>
  <c r="K85" i="1"/>
  <c r="K44" i="1"/>
  <c r="I44" i="1"/>
  <c r="I86" i="1" s="1"/>
  <c r="B44" i="1"/>
  <c r="N37" i="2" s="1"/>
  <c r="T36" i="2" l="1"/>
  <c r="L43" i="1"/>
  <c r="O36" i="2"/>
  <c r="P36" i="2" s="1"/>
  <c r="B86" i="1"/>
  <c r="R37" i="2" s="1"/>
  <c r="L85" i="1"/>
  <c r="C86" i="1"/>
  <c r="H84" i="1"/>
  <c r="M84" i="1" s="1"/>
  <c r="J44" i="1"/>
  <c r="J85" i="1"/>
  <c r="F85" i="1"/>
  <c r="E44" i="1"/>
  <c r="H43" i="1"/>
  <c r="M43" i="1" s="1"/>
  <c r="C44" i="1"/>
  <c r="D44" i="1"/>
  <c r="E86" i="1"/>
  <c r="D86" i="1"/>
  <c r="S37" i="2" s="1"/>
  <c r="K86" i="1"/>
  <c r="K45" i="1"/>
  <c r="I45" i="1"/>
  <c r="I87" i="1" s="1"/>
  <c r="B45" i="1"/>
  <c r="B46" i="1" l="1"/>
  <c r="D45" i="1"/>
  <c r="N38" i="2"/>
  <c r="T37" i="2"/>
  <c r="L44" i="1"/>
  <c r="O37" i="2"/>
  <c r="P37" i="2" s="1"/>
  <c r="B87" i="1"/>
  <c r="R38" i="2" s="1"/>
  <c r="L86" i="1"/>
  <c r="C87" i="1"/>
  <c r="H85" i="1"/>
  <c r="M85" i="1" s="1"/>
  <c r="J45" i="1"/>
  <c r="J86" i="1"/>
  <c r="F86" i="1"/>
  <c r="E45" i="1"/>
  <c r="H44" i="1"/>
  <c r="M44" i="1" s="1"/>
  <c r="C45" i="1"/>
  <c r="E87" i="1"/>
  <c r="D87" i="1"/>
  <c r="S38" i="2" s="1"/>
  <c r="K87" i="1"/>
  <c r="K46" i="1"/>
  <c r="K88" i="1" s="1"/>
  <c r="I46" i="1"/>
  <c r="T38" i="2" l="1"/>
  <c r="D46" i="1"/>
  <c r="N39" i="2"/>
  <c r="L45" i="1"/>
  <c r="O38" i="2"/>
  <c r="P38" i="2" s="1"/>
  <c r="B88" i="1"/>
  <c r="R39" i="2" s="1"/>
  <c r="L87" i="1"/>
  <c r="C88" i="1"/>
  <c r="H86" i="1"/>
  <c r="M86" i="1" s="1"/>
  <c r="J87" i="1"/>
  <c r="F87" i="1"/>
  <c r="J46" i="1"/>
  <c r="E46" i="1"/>
  <c r="H45" i="1"/>
  <c r="M45" i="1" s="1"/>
  <c r="C46" i="1"/>
  <c r="D88" i="1"/>
  <c r="E88" i="1"/>
  <c r="I88" i="1"/>
  <c r="L88" i="1" l="1"/>
  <c r="S39" i="2"/>
  <c r="T39" i="2"/>
  <c r="T40" i="2"/>
  <c r="D94" i="1" s="1"/>
  <c r="L46" i="1"/>
  <c r="O39" i="2"/>
  <c r="P39" i="2" s="1"/>
  <c r="P40" i="2" s="1"/>
  <c r="D96" i="1" s="1"/>
  <c r="H87" i="1"/>
  <c r="M87" i="1" s="1"/>
  <c r="J88" i="1"/>
  <c r="F88" i="1"/>
  <c r="H46" i="1"/>
  <c r="M46" i="1" s="1"/>
  <c r="M47" i="1"/>
  <c r="D97" i="1" s="1"/>
  <c r="H88" i="1" l="1"/>
  <c r="M88" i="1" s="1"/>
  <c r="M89" i="1" s="1"/>
  <c r="D95" i="1" s="1"/>
  <c r="D93" i="1"/>
  <c r="F90" i="1"/>
  <c r="C101" i="1" s="1"/>
</calcChain>
</file>

<file path=xl/sharedStrings.xml><?xml version="1.0" encoding="utf-8"?>
<sst xmlns="http://schemas.openxmlformats.org/spreadsheetml/2006/main" count="283" uniqueCount="226">
  <si>
    <t>ARREARS CALCULATOR FOR OFFICERS v2.1</t>
  </si>
  <si>
    <t>by bankingschool.co.in</t>
  </si>
  <si>
    <t>Instructions</t>
  </si>
  <si>
    <t>To make calculations simple and easy, this excel sheet is divided into two tables. (i) OLD SALARY (ii) NEW SALARY. All blue coloured cells inside the 'OLD SALARY' table can be manually updated to accomodate any changes due to increments, promotions and transfers.All values in the 'NEW SALARY' table  will be generated automatically and you are not required to make any changes.</t>
  </si>
  <si>
    <t xml:space="preserve">For step-by-step instructions with screenshots, visit  </t>
  </si>
  <si>
    <t>https://bankingschool.co.in/bank-staff/arrears-calculator-for-bank-officers/</t>
  </si>
  <si>
    <t xml:space="preserve">Please update the blue fields (SCALE with BASIC,PQP, FPP, CCA Centre, HRA%) on the first row [ Nov-17 ]. If you are not eligible for PQP or FPP, then please select 0. </t>
  </si>
  <si>
    <t>OLD SALARY</t>
  </si>
  <si>
    <t>Month</t>
  </si>
  <si>
    <t>BASIC WITH SCALE</t>
  </si>
  <si>
    <t xml:space="preserve">SPL ALL. </t>
  </si>
  <si>
    <t>PQP</t>
  </si>
  <si>
    <t>FPP</t>
  </si>
  <si>
    <t>LA</t>
  </si>
  <si>
    <t xml:space="preserve">DA % </t>
  </si>
  <si>
    <t xml:space="preserve">DA </t>
  </si>
  <si>
    <t>CCA Centres</t>
  </si>
  <si>
    <t>CCA</t>
  </si>
  <si>
    <t>HRA %</t>
  </si>
  <si>
    <t>HRA</t>
  </si>
  <si>
    <t>GROSS</t>
  </si>
  <si>
    <t>N/A</t>
  </si>
  <si>
    <t>Non CCA Centre</t>
  </si>
  <si>
    <t>NEW SALARY</t>
  </si>
  <si>
    <t>ARREARS RECIEVABLE</t>
  </si>
  <si>
    <t>Some amount will be deducted from the above.To calculate actual take home, fill the form below</t>
  </si>
  <si>
    <t xml:space="preserve">1. DIFFERENCE OF PF/NPS </t>
  </si>
  <si>
    <t>A - B</t>
  </si>
  <si>
    <t>Calculation explained in grey below</t>
  </si>
  <si>
    <t>Gross New Salary BASIC</t>
  </si>
  <si>
    <t xml:space="preserve">PF/NPS Deductable on New Salary </t>
  </si>
  <si>
    <t>(A)</t>
  </si>
  <si>
    <t>Gross Old Salary BASIC</t>
  </si>
  <si>
    <t xml:space="preserve">P/F NPS already paid on Old Salary </t>
  </si>
  <si>
    <t>(B)</t>
  </si>
  <si>
    <t>2. AD-HOC SALARY RECIEVED</t>
  </si>
  <si>
    <t>Please type your Ad-hoc salary here</t>
  </si>
  <si>
    <t>3. TAX DEDUCTED AT SOURCE (TDS)</t>
  </si>
  <si>
    <t>Please type your TDS here</t>
  </si>
  <si>
    <t>4. OTHERS</t>
  </si>
  <si>
    <t>Use it to compute any other deduction known to you</t>
  </si>
  <si>
    <t>ACTUAL TAKE HOME</t>
  </si>
  <si>
    <t>OLD</t>
  </si>
  <si>
    <t>NEW</t>
  </si>
  <si>
    <t>SCALE - STAGNATION - BASIC</t>
  </si>
  <si>
    <t>BASIC</t>
  </si>
  <si>
    <t>SPL.ALL</t>
  </si>
  <si>
    <t>TOTAL OLD BASIC + PQP</t>
  </si>
  <si>
    <t>TOTAL NEW BASIC + PQP</t>
  </si>
  <si>
    <t>Old PQP</t>
  </si>
  <si>
    <t>New PQP</t>
  </si>
  <si>
    <t>SCALE 1 - 23700</t>
  </si>
  <si>
    <t>SCALE 1 - 36000</t>
  </si>
  <si>
    <t>Lower Centres</t>
  </si>
  <si>
    <t>SCALE 1 - 24680</t>
  </si>
  <si>
    <t>SCALE 1 - 37490</t>
  </si>
  <si>
    <t>Higher Area</t>
  </si>
  <si>
    <t>SCALE 1 - 25660</t>
  </si>
  <si>
    <t>SCALE 1 - 38980</t>
  </si>
  <si>
    <t>SCALE 1 - 26640</t>
  </si>
  <si>
    <t>SCALE 1 - 40470</t>
  </si>
  <si>
    <t>SCALE 1 - 27620</t>
  </si>
  <si>
    <t>SCALE 1 - 41960</t>
  </si>
  <si>
    <t>SCALE 1 - 28600</t>
  </si>
  <si>
    <t>SCALE 1 - 43450</t>
  </si>
  <si>
    <t>Old FPP</t>
  </si>
  <si>
    <t>New FPP</t>
  </si>
  <si>
    <t>SCALE 1 - 29580</t>
  </si>
  <si>
    <t>SCALE 1 - 44940</t>
  </si>
  <si>
    <t>SCALE 1 - 30560</t>
  </si>
  <si>
    <t>SCALE 1 - 46430</t>
  </si>
  <si>
    <t>SCALE 1 - 31705</t>
  </si>
  <si>
    <t>SCALE 1 - 48170</t>
  </si>
  <si>
    <t>SCALE 1 - 32850</t>
  </si>
  <si>
    <t>SCALE 1 - 49910</t>
  </si>
  <si>
    <t>SCALE 1 - 34160</t>
  </si>
  <si>
    <t>SCALE 1 - 51900</t>
  </si>
  <si>
    <t>SCALE 1 - 35470</t>
  </si>
  <si>
    <t>SCALE 1 - 53890</t>
  </si>
  <si>
    <t>SCALE 1 - 36780</t>
  </si>
  <si>
    <t>SCALE 1 - 55880</t>
  </si>
  <si>
    <t>SCALE 1 - 38090</t>
  </si>
  <si>
    <t>SCALE 1 - 57870</t>
  </si>
  <si>
    <t>SCALE 1 - 39400</t>
  </si>
  <si>
    <t>SCALE 1 - 59860</t>
  </si>
  <si>
    <t>SCALE 1 - 40700</t>
  </si>
  <si>
    <t>SCALE 1 - 61850</t>
  </si>
  <si>
    <t>SCALE 1 - 42020</t>
  </si>
  <si>
    <t>SCALE 1 - 63840</t>
  </si>
  <si>
    <t>SCALE 1 - 43330</t>
  </si>
  <si>
    <t>SCALE 1 - 65830</t>
  </si>
  <si>
    <t>SCALE 1 - 44640</t>
  </si>
  <si>
    <t>SCALE 1 - 67820</t>
  </si>
  <si>
    <t>SCALE 1 - 45950</t>
  </si>
  <si>
    <t>SCALE 1 - 69810</t>
  </si>
  <si>
    <t>SCALE 1 -STAG 1 - 47260</t>
  </si>
  <si>
    <t>SCALE 1 - 71800</t>
  </si>
  <si>
    <t>SCALE 1 - STAG 2 - 48570</t>
  </si>
  <si>
    <t>SCALE 1 - 73790</t>
  </si>
  <si>
    <t>SCALE 1 - STAG 3 - 50030</t>
  </si>
  <si>
    <t>SCALE 1 - 76010</t>
  </si>
  <si>
    <t>SCALE 1 - STAG 4 - 51490</t>
  </si>
  <si>
    <t>SCALE 1 - 78230</t>
  </si>
  <si>
    <t>SCALE 1 - ADD STAG  - 51490</t>
  </si>
  <si>
    <t>SCALE 1 - ADD STAG -  80450</t>
  </si>
  <si>
    <t>SCALE 2 - 31705</t>
  </si>
  <si>
    <t>SCALE 2 - 48170</t>
  </si>
  <si>
    <t>SCALE 2 - 32850</t>
  </si>
  <si>
    <t>SCALE 2 - 49910</t>
  </si>
  <si>
    <t>SCALE 2 - 34160</t>
  </si>
  <si>
    <t>SCALE 2 - 51900</t>
  </si>
  <si>
    <t>SCALE 2 - 35470</t>
  </si>
  <si>
    <t>SCALE 2 - 53890</t>
  </si>
  <si>
    <t>SCALE 2 - 36780</t>
  </si>
  <si>
    <t>SCALE 2 - 55880</t>
  </si>
  <si>
    <t>SCALE 2 - 38090</t>
  </si>
  <si>
    <t>SCALE 2 - 57870</t>
  </si>
  <si>
    <t>SCALE 2 - 39400</t>
  </si>
  <si>
    <t>SCALE 2 - 59860</t>
  </si>
  <si>
    <t>SCALE 2 - 40700</t>
  </si>
  <si>
    <t>SCALE 2 - 61850</t>
  </si>
  <si>
    <t>SCALE 2 - 42020</t>
  </si>
  <si>
    <t>SCALE 2 - 63840</t>
  </si>
  <si>
    <t>SCALE 2 - 43330</t>
  </si>
  <si>
    <t>SCALE 2 - 65830</t>
  </si>
  <si>
    <t>SCALE 2 - 44640</t>
  </si>
  <si>
    <t>SCALE 2 - 67820</t>
  </si>
  <si>
    <t>SCALE 2 - 45950</t>
  </si>
  <si>
    <t>SCALE 2 - 69810</t>
  </si>
  <si>
    <t>SUM</t>
  </si>
  <si>
    <t>SCALE 2 - 47260</t>
  </si>
  <si>
    <t>SCALE 2 - 71800</t>
  </si>
  <si>
    <t>SCALE 2 - 48570</t>
  </si>
  <si>
    <t>SCALE 2 - 73790</t>
  </si>
  <si>
    <t>SCALE 2 - 50030</t>
  </si>
  <si>
    <t>SCALE 2 - 76010</t>
  </si>
  <si>
    <t>SCALE 2 - 51490</t>
  </si>
  <si>
    <t>SCALE 2 - 78230</t>
  </si>
  <si>
    <t>SCALE 2 - STAG 1 - 52950</t>
  </si>
  <si>
    <t>SCALE 2 - STAG 1 - 80450</t>
  </si>
  <si>
    <t>SCALE 2 - STAG2 - 54410</t>
  </si>
  <si>
    <t>SCALE 2 - STAG 2 - 82670</t>
  </si>
  <si>
    <t>SCALE 2 - STAG 3 - 55870</t>
  </si>
  <si>
    <t>SCALE 2 - STAG 3 - 84890</t>
  </si>
  <si>
    <t>SCALE 2 - STAG 4 - 57330</t>
  </si>
  <si>
    <t>SCALE 2 - STAG 4 - 87110</t>
  </si>
  <si>
    <t>SCALE 2 - ADD STAG - 57330</t>
  </si>
  <si>
    <t>SCALE 2 - ADD STAG - 89330</t>
  </si>
  <si>
    <t>SCALE 3 - 42020</t>
  </si>
  <si>
    <t>SCALE 3 - 63840</t>
  </si>
  <si>
    <t>SCALE 3 - 43330</t>
  </si>
  <si>
    <t>SCALE 3 - 65830</t>
  </si>
  <si>
    <t>SCALE 3 - 44640</t>
  </si>
  <si>
    <t>SCALE 3 - 67820</t>
  </si>
  <si>
    <t>SCALE 3 - 45950</t>
  </si>
  <si>
    <t>SCALE 3 - 69810</t>
  </si>
  <si>
    <t>SCALE 3 - 47260</t>
  </si>
  <si>
    <t>SCALE 3 - 71800</t>
  </si>
  <si>
    <t>SCALE 3 - 48570</t>
  </si>
  <si>
    <t>SCALE 3 - 73790</t>
  </si>
  <si>
    <t>SCALE 3 - 50030</t>
  </si>
  <si>
    <t>SCALE 3 - 76010</t>
  </si>
  <si>
    <t>SCALE 3 - 51490</t>
  </si>
  <si>
    <t>SCALE 3 - 78230</t>
  </si>
  <si>
    <t>SCALE 3 - STAG 1 - 52950</t>
  </si>
  <si>
    <t>SCALE 3 - STAG 1 - 80450</t>
  </si>
  <si>
    <t>SCALE 3 - STAG 2 - 54410</t>
  </si>
  <si>
    <t>SCALE 3 - STAG 2 - 82670</t>
  </si>
  <si>
    <t>SCALE 3 - STAG 3 -  55870</t>
  </si>
  <si>
    <t>SCALE 3 - STAG 3 - 84890</t>
  </si>
  <si>
    <t>SCALE 3 - STAG 4 -  57330</t>
  </si>
  <si>
    <t>SCALE 3 - STAG 4 - 87110</t>
  </si>
  <si>
    <t>SCALE 3 - STAG 5 - 58790</t>
  </si>
  <si>
    <t>SCALE 3 - STAG 5 - 89330</t>
  </si>
  <si>
    <t>SCALE 3 -ADD STAG - 58790</t>
  </si>
  <si>
    <t>SCALE 3 - ADD STAG - 92110</t>
  </si>
  <si>
    <t>SCALE 4 - 50030</t>
  </si>
  <si>
    <t>SCALE 4 - 76010</t>
  </si>
  <si>
    <t>SCALE 4 - 51490</t>
  </si>
  <si>
    <t>SCALE 4 - 78230</t>
  </si>
  <si>
    <t>SCALE 4 - 52950</t>
  </si>
  <si>
    <t>SCALE 4 - 80450</t>
  </si>
  <si>
    <t>SCALE 4 - 54410</t>
  </si>
  <si>
    <t>SCALE 4 - 82670</t>
  </si>
  <si>
    <t>SCALE 4 - 55870</t>
  </si>
  <si>
    <t>SCALE 4 - 84890</t>
  </si>
  <si>
    <t>SCALE 4 - 57330</t>
  </si>
  <si>
    <t>SCALE 4 - 87390</t>
  </si>
  <si>
    <t>SCALE 4 - 59170</t>
  </si>
  <si>
    <t>SCALE 4 - 89890</t>
  </si>
  <si>
    <t>SCALE 4 - STAG 1 - 60820</t>
  </si>
  <si>
    <t>SCALE 4 - STAG 1 - 92390</t>
  </si>
  <si>
    <t>SCALE 4 - ADD STAG - 60820</t>
  </si>
  <si>
    <t>SCALE 4 - ADD STAG - 95120</t>
  </si>
  <si>
    <t>SCALE 5 - 59170</t>
  </si>
  <si>
    <t>SCALE 5 - 89890</t>
  </si>
  <si>
    <t>SCALE 5 - 60820</t>
  </si>
  <si>
    <t>SCALE 5 - 92390</t>
  </si>
  <si>
    <t>SCALE 5 - 62470</t>
  </si>
  <si>
    <t>SCALE 5 - 94890</t>
  </si>
  <si>
    <t>SCALE 5 - 64270</t>
  </si>
  <si>
    <t>SCALE 5 - 97620</t>
  </si>
  <si>
    <t>SCALE 5 - 66070</t>
  </si>
  <si>
    <t>SCALE 5 -100350</t>
  </si>
  <si>
    <t>SCALE 5 -ADD STAG -  66070</t>
  </si>
  <si>
    <t>SCALE 5 - ADD STAG - 103320</t>
  </si>
  <si>
    <t>SCALE 6 - 68680</t>
  </si>
  <si>
    <t>SCALE 6 - 104240</t>
  </si>
  <si>
    <t>SCALE 6 - 70640</t>
  </si>
  <si>
    <t>SCALE 6 - 107210</t>
  </si>
  <si>
    <t>SCALE 6 -72600</t>
  </si>
  <si>
    <t>SCALE 6 - 110180</t>
  </si>
  <si>
    <t>SCALE 6 - 74560</t>
  </si>
  <si>
    <t>SCALE 6 - 113150</t>
  </si>
  <si>
    <t>SCALE 6 - 76520</t>
  </si>
  <si>
    <t>SCALE 6 - 116120</t>
  </si>
  <si>
    <t>SCALE 7 - 76520</t>
  </si>
  <si>
    <t>SCALE 7 - 116120</t>
  </si>
  <si>
    <t>SCALE 7 -78640</t>
  </si>
  <si>
    <t>SCALE 7 - 119340</t>
  </si>
  <si>
    <t>SCALE 7 - 80760</t>
  </si>
  <si>
    <t>SCALE 7 - 122560</t>
  </si>
  <si>
    <t>SCALE 7 - 82880</t>
  </si>
  <si>
    <t>SCALE 7 - 125780</t>
  </si>
  <si>
    <t>SCALE 7 - 85000</t>
  </si>
  <si>
    <t>SCALE 7 - 129000</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</si>
</sst>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u/>
      <sz val="11"/>
      <color theme="10"/>
      <name val="Calibri"/>
      <family val="2"/>
      <scheme val="minor"/>
    </font>
    <font>
      <sz val="11"/>
      <color rgb="FFFFFFFF"/>
      <name val="Calibri"/>
      <family val="2"/>
    </font>
    <font>
      <i/>
      <sz val="11"/>
      <color rgb="FFFFFFFF"/>
      <name val="Calibri"/>
      <family val="2"/>
    </font>
    <font>
      <u/>
      <sz val="12"/>
      <color rgb="FF000000"/>
      <name val="Calibri"/>
      <family val="2"/>
    </font>
    <font>
      <sz val="10"/>
      <color rgb="FF000000"/>
      <name val="Calibri"/>
      <family val="2"/>
    </font>
    <font>
      <sz val="11"/>
      <color rgb="FF000000"/>
      <name val="Calibri"/>
      <family val="2"/>
    </font>
    <font>
      <sz val="11"/>
      <color rgb="FFFFFFFF"/>
      <name val="Calibri"/>
      <family val="2"/>
      <scheme val="minor"/>
    </font>
    <font>
      <sz val="10"/>
      <color theme="1"/>
      <name val="Calibri"/>
      <family val="2"/>
      <scheme val="minor"/>
    </font>
    <font>
      <sz val="12"/>
      <color rgb="FFFFFFFF"/>
      <name val="Calibri"/>
      <family val="2"/>
    </font>
    <font>
      <sz val="22"/>
      <color rgb="FFFFFFFF"/>
      <name val="Calibri"/>
      <family val="2"/>
    </font>
    <font>
      <sz val="26"/>
      <color rgb="FF000000"/>
      <name val="Calibri"/>
      <family val="2"/>
    </font>
    <font>
      <sz val="16"/>
      <color rgb="FFFFFFFF"/>
      <name val="Calibri"/>
      <family val="2"/>
      <scheme val="minor"/>
    </font>
    <font>
      <sz val="14"/>
      <color rgb="FFFFFFFF"/>
      <name val="Calibri"/>
      <family val="2"/>
      <scheme val="minor"/>
    </font>
    <font>
      <b/>
      <sz val="14"/>
      <color rgb="FF000000"/>
      <name val="Calibri"/>
      <family val="2"/>
      <scheme val="minor"/>
    </font>
    <font>
      <sz val="11"/>
      <color rgb="FF444666"/>
      <name val="Calibri"/>
      <family val="2"/>
    </font>
    <font>
      <sz val="11"/>
      <color rgb="FF444444"/>
      <name val="Calibri"/>
      <family val="2"/>
      <charset val="1"/>
    </font>
    <font>
      <sz val="11"/>
      <color rgb="FFE7E6E6"/>
      <name val="Calibri"/>
      <family val="2"/>
      <scheme val="minor"/>
    </font>
  </fonts>
  <fills count="14">
    <fill>
      <patternFill patternType="none"/>
    </fill>
    <fill>
      <patternFill patternType="gray125"/>
    </fill>
    <fill>
      <patternFill patternType="solid">
        <fgColor rgb="FF000000"/>
        <bgColor rgb="FF000000"/>
      </patternFill>
    </fill>
    <fill>
      <patternFill patternType="solid">
        <fgColor rgb="FF305496"/>
        <bgColor rgb="FF000000"/>
      </patternFill>
    </fill>
    <fill>
      <patternFill patternType="solid">
        <fgColor rgb="FF595959"/>
        <bgColor rgb="FF000000"/>
      </patternFill>
    </fill>
    <fill>
      <patternFill patternType="solid">
        <fgColor rgb="FF333F4F"/>
        <bgColor rgb="FF000000"/>
      </patternFill>
    </fill>
    <fill>
      <patternFill patternType="solid">
        <fgColor rgb="FF404040"/>
        <bgColor indexed="64"/>
      </patternFill>
    </fill>
    <fill>
      <patternFill patternType="solid">
        <fgColor rgb="FF000000"/>
        <bgColor indexed="64"/>
      </patternFill>
    </fill>
    <fill>
      <patternFill patternType="solid">
        <fgColor rgb="FF404040"/>
        <bgColor rgb="FF000000"/>
      </patternFill>
    </fill>
    <fill>
      <patternFill patternType="solid">
        <fgColor rgb="FFDDEBF7"/>
        <bgColor indexed="64"/>
      </patternFill>
    </fill>
    <fill>
      <patternFill patternType="solid">
        <fgColor rgb="FFD9D9D9"/>
        <bgColor indexed="64"/>
      </patternFill>
    </fill>
    <fill>
      <patternFill patternType="solid">
        <fgColor rgb="FF44546A"/>
        <bgColor indexed="64"/>
      </patternFill>
    </fill>
    <fill>
      <patternFill patternType="solid">
        <fgColor rgb="FFFFFFFF"/>
        <bgColor indexed="64"/>
      </patternFill>
    </fill>
    <fill>
      <patternFill patternType="solid">
        <fgColor rgb="FFFFFFFF"/>
        <bgColor rgb="FF000000"/>
      </patternFill>
    </fill>
  </fills>
  <borders count="24">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top/>
      <bottom style="thin">
        <color rgb="FF000000"/>
      </bottom>
      <diagonal/>
    </border>
  </borders>
  <cellStyleXfs count="2">
    <xf numFmtId="0" fontId="0" fillId="0" borderId="0"/>
    <xf numFmtId="0" fontId="1" fillId="0" borderId="0" applyNumberFormat="0" applyFill="0" applyBorder="0" applyAlignment="0" applyProtection="0"/>
  </cellStyleXfs>
  <cellXfs count="102">
    <xf numFmtId="0" fontId="0" fillId="0" borderId="0" xfId="0"/>
    <xf numFmtId="0" fontId="0" fillId="0" borderId="0" xfId="0" applyProtection="1">
      <protection hidden="1"/>
    </xf>
    <xf numFmtId="0" fontId="4" fillId="0" borderId="0" xfId="0" applyFont="1" applyFill="1" applyBorder="1" applyAlignment="1" applyProtection="1">
      <protection hidden="1"/>
    </xf>
    <xf numFmtId="0" fontId="6" fillId="0" borderId="0" xfId="0" applyFont="1" applyFill="1" applyBorder="1" applyAlignment="1" applyProtection="1">
      <protection hidden="1"/>
    </xf>
    <xf numFmtId="0" fontId="2" fillId="2" borderId="4" xfId="0" applyFont="1" applyFill="1" applyBorder="1" applyAlignment="1" applyProtection="1">
      <alignment horizontal="center"/>
      <protection hidden="1"/>
    </xf>
    <xf numFmtId="0" fontId="2" fillId="2" borderId="0" xfId="0" applyFont="1" applyFill="1" applyBorder="1" applyAlignment="1" applyProtection="1">
      <alignment horizontal="center"/>
      <protection hidden="1"/>
    </xf>
    <xf numFmtId="0" fontId="2" fillId="5" borderId="5" xfId="0" applyFont="1" applyFill="1" applyBorder="1" applyAlignment="1" applyProtection="1">
      <alignment horizontal="center"/>
      <protection hidden="1"/>
    </xf>
    <xf numFmtId="17" fontId="6" fillId="0" borderId="11" xfId="0" applyNumberFormat="1" applyFont="1" applyFill="1" applyBorder="1" applyAlignment="1" applyProtection="1">
      <alignment horizontal="center"/>
      <protection hidden="1"/>
    </xf>
    <xf numFmtId="1" fontId="0" fillId="0" borderId="9" xfId="0" applyNumberFormat="1" applyBorder="1" applyAlignment="1" applyProtection="1">
      <alignment horizontal="center"/>
      <protection hidden="1"/>
    </xf>
    <xf numFmtId="0" fontId="8" fillId="0" borderId="9" xfId="0" applyFont="1" applyBorder="1" applyAlignment="1" applyProtection="1">
      <alignment horizontal="center"/>
      <protection hidden="1"/>
    </xf>
    <xf numFmtId="10" fontId="6" fillId="0" borderId="14" xfId="0" applyNumberFormat="1" applyFont="1" applyFill="1" applyBorder="1" applyAlignment="1" applyProtection="1">
      <alignment horizontal="center"/>
      <protection hidden="1"/>
    </xf>
    <xf numFmtId="0" fontId="0" fillId="0" borderId="9" xfId="0" applyBorder="1" applyAlignment="1" applyProtection="1">
      <alignment horizontal="center"/>
      <protection hidden="1"/>
    </xf>
    <xf numFmtId="17" fontId="6" fillId="0" borderId="12" xfId="0" applyNumberFormat="1" applyFont="1" applyFill="1" applyBorder="1" applyAlignment="1" applyProtection="1">
      <alignment horizontal="center"/>
      <protection hidden="1"/>
    </xf>
    <xf numFmtId="10" fontId="6" fillId="0" borderId="15" xfId="0" applyNumberFormat="1" applyFont="1" applyFill="1" applyBorder="1" applyAlignment="1" applyProtection="1">
      <alignment horizontal="center"/>
      <protection hidden="1"/>
    </xf>
    <xf numFmtId="1" fontId="0" fillId="0" borderId="13" xfId="0" applyNumberFormat="1" applyBorder="1" applyAlignment="1" applyProtection="1">
      <alignment horizontal="center"/>
      <protection hidden="1"/>
    </xf>
    <xf numFmtId="0" fontId="0" fillId="0" borderId="13" xfId="0" applyBorder="1" applyAlignment="1" applyProtection="1">
      <alignment horizontal="center"/>
      <protection hidden="1"/>
    </xf>
    <xf numFmtId="1" fontId="7" fillId="7" borderId="0" xfId="0" applyNumberFormat="1" applyFont="1" applyFill="1" applyAlignment="1" applyProtection="1">
      <alignment horizontal="center"/>
      <protection hidden="1"/>
    </xf>
    <xf numFmtId="0" fontId="0" fillId="12" borderId="9" xfId="0" applyFont="1" applyFill="1" applyBorder="1" applyAlignment="1" applyProtection="1">
      <alignment horizontal="center"/>
      <protection hidden="1"/>
    </xf>
    <xf numFmtId="10" fontId="6" fillId="0" borderId="9" xfId="0" applyNumberFormat="1" applyFont="1" applyFill="1" applyBorder="1" applyAlignment="1" applyProtection="1">
      <alignment horizontal="center"/>
      <protection hidden="1"/>
    </xf>
    <xf numFmtId="9" fontId="0" fillId="0" borderId="9" xfId="0" applyNumberFormat="1" applyBorder="1" applyAlignment="1" applyProtection="1">
      <alignment horizontal="center"/>
      <protection hidden="1"/>
    </xf>
    <xf numFmtId="0" fontId="0" fillId="12" borderId="9" xfId="0" applyFill="1" applyBorder="1" applyAlignment="1" applyProtection="1">
      <alignment horizontal="center"/>
      <protection hidden="1"/>
    </xf>
    <xf numFmtId="10" fontId="6" fillId="0" borderId="10" xfId="0" applyNumberFormat="1" applyFont="1" applyFill="1" applyBorder="1" applyAlignment="1" applyProtection="1">
      <alignment horizontal="center"/>
      <protection hidden="1"/>
    </xf>
    <xf numFmtId="0" fontId="0" fillId="12" borderId="13" xfId="0" applyFill="1" applyBorder="1" applyAlignment="1" applyProtection="1">
      <alignment horizontal="center"/>
      <protection hidden="1"/>
    </xf>
    <xf numFmtId="0" fontId="8" fillId="0" borderId="0" xfId="0" applyFont="1" applyProtection="1">
      <protection hidden="1"/>
    </xf>
    <xf numFmtId="0" fontId="0" fillId="0" borderId="0" xfId="0" applyAlignment="1" applyProtection="1">
      <alignment horizontal="left"/>
      <protection hidden="1"/>
    </xf>
    <xf numFmtId="1" fontId="0" fillId="0" borderId="22" xfId="0" applyNumberFormat="1" applyBorder="1" applyAlignment="1" applyProtection="1">
      <alignment horizontal="left"/>
      <protection hidden="1"/>
    </xf>
    <xf numFmtId="1" fontId="0" fillId="10" borderId="9" xfId="0" applyNumberFormat="1" applyFill="1" applyBorder="1" applyAlignment="1" applyProtection="1">
      <alignment horizontal="left"/>
      <protection hidden="1"/>
    </xf>
    <xf numFmtId="1" fontId="0" fillId="10" borderId="13" xfId="0" applyNumberFormat="1" applyFill="1" applyBorder="1" applyAlignment="1" applyProtection="1">
      <alignment horizontal="left"/>
      <protection hidden="1"/>
    </xf>
    <xf numFmtId="3" fontId="13" fillId="12" borderId="0" xfId="0" applyNumberFormat="1" applyFont="1" applyFill="1" applyBorder="1" applyAlignment="1" applyProtection="1">
      <alignment vertical="center"/>
      <protection hidden="1"/>
    </xf>
    <xf numFmtId="0" fontId="7" fillId="6" borderId="0" xfId="0" applyFont="1" applyFill="1" applyAlignment="1" applyProtection="1">
      <alignment horizontal="center"/>
      <protection hidden="1"/>
    </xf>
    <xf numFmtId="0" fontId="2" fillId="2" borderId="0" xfId="0" applyFont="1" applyFill="1" applyBorder="1" applyAlignment="1" applyProtection="1">
      <alignment horizontal="center" vertical="center"/>
      <protection hidden="1"/>
    </xf>
    <xf numFmtId="0" fontId="0" fillId="0" borderId="9" xfId="0" applyBorder="1" applyAlignment="1" applyProtection="1">
      <alignment horizontal="left"/>
      <protection hidden="1"/>
    </xf>
    <xf numFmtId="0" fontId="0" fillId="0" borderId="9" xfId="0" applyBorder="1" applyAlignment="1" applyProtection="1">
      <alignment horizontal="center" vertical="center"/>
      <protection hidden="1"/>
    </xf>
    <xf numFmtId="0" fontId="0" fillId="0" borderId="9" xfId="0" applyBorder="1" applyProtection="1">
      <protection hidden="1"/>
    </xf>
    <xf numFmtId="0" fontId="0" fillId="0" borderId="11" xfId="0" applyBorder="1" applyAlignment="1" applyProtection="1">
      <alignment horizontal="center"/>
      <protection hidden="1"/>
    </xf>
    <xf numFmtId="0" fontId="9" fillId="8" borderId="15" xfId="0" applyFont="1" applyFill="1" applyBorder="1" applyAlignment="1" applyProtection="1">
      <alignment horizontal="center" wrapText="1"/>
      <protection hidden="1"/>
    </xf>
    <xf numFmtId="0" fontId="16" fillId="0" borderId="9" xfId="0" quotePrefix="1" applyFont="1" applyBorder="1" applyAlignment="1" applyProtection="1">
      <alignment horizontal="center"/>
      <protection hidden="1"/>
    </xf>
    <xf numFmtId="0" fontId="15" fillId="13" borderId="9" xfId="0" applyFont="1" applyFill="1" applyBorder="1" applyAlignment="1" applyProtection="1">
      <protection hidden="1"/>
    </xf>
    <xf numFmtId="1" fontId="0" fillId="0" borderId="9" xfId="0" applyNumberFormat="1" applyBorder="1" applyAlignment="1" applyProtection="1">
      <alignment horizontal="center" vertical="center"/>
      <protection hidden="1"/>
    </xf>
    <xf numFmtId="0" fontId="6" fillId="0" borderId="15" xfId="0" applyFont="1" applyFill="1" applyBorder="1" applyAlignment="1" applyProtection="1">
      <alignment horizontal="center"/>
      <protection hidden="1"/>
    </xf>
    <xf numFmtId="0" fontId="6" fillId="0" borderId="10" xfId="0" applyFont="1" applyFill="1" applyBorder="1" applyAlignment="1" applyProtection="1">
      <alignment horizontal="center"/>
      <protection hidden="1"/>
    </xf>
    <xf numFmtId="0" fontId="9" fillId="8" borderId="16" xfId="0" applyFont="1" applyFill="1" applyBorder="1" applyAlignment="1" applyProtection="1">
      <alignment horizontal="center" wrapText="1"/>
      <protection hidden="1"/>
    </xf>
    <xf numFmtId="0" fontId="9" fillId="8" borderId="17" xfId="0" applyFont="1" applyFill="1" applyBorder="1" applyAlignment="1" applyProtection="1">
      <alignment horizontal="center" wrapText="1"/>
      <protection hidden="1"/>
    </xf>
    <xf numFmtId="0" fontId="6" fillId="0" borderId="9" xfId="0" applyFont="1" applyFill="1" applyBorder="1" applyAlignment="1" applyProtection="1">
      <alignment horizontal="center"/>
      <protection hidden="1"/>
    </xf>
    <xf numFmtId="0" fontId="6" fillId="0" borderId="14" xfId="0" applyFont="1" applyFill="1" applyBorder="1" applyAlignment="1" applyProtection="1">
      <alignment horizontal="center"/>
      <protection hidden="1"/>
    </xf>
    <xf numFmtId="0" fontId="17" fillId="7" borderId="0" xfId="0" applyFont="1" applyFill="1" applyAlignment="1" applyProtection="1">
      <alignment horizontal="center"/>
      <protection hidden="1"/>
    </xf>
    <xf numFmtId="0" fontId="0" fillId="0" borderId="21" xfId="0" applyBorder="1" applyProtection="1">
      <protection hidden="1"/>
    </xf>
    <xf numFmtId="0" fontId="0" fillId="0" borderId="0" xfId="0" applyAlignment="1" applyProtection="1">
      <alignment horizontal="center" vertical="center"/>
      <protection hidden="1"/>
    </xf>
    <xf numFmtId="3" fontId="0" fillId="0" borderId="9" xfId="0" applyNumberFormat="1" applyBorder="1" applyAlignment="1" applyProtection="1">
      <alignment horizontal="center"/>
      <protection hidden="1"/>
    </xf>
    <xf numFmtId="0" fontId="0" fillId="0" borderId="0" xfId="0" applyAlignment="1" applyProtection="1">
      <alignment vertical="center"/>
      <protection hidden="1"/>
    </xf>
    <xf numFmtId="0" fontId="0" fillId="9" borderId="9" xfId="0" applyFont="1" applyFill="1" applyBorder="1" applyAlignment="1" applyProtection="1">
      <alignment horizontal="center"/>
      <protection locked="0" hidden="1"/>
    </xf>
    <xf numFmtId="0" fontId="0" fillId="9" borderId="9" xfId="0" applyFill="1" applyBorder="1" applyAlignment="1" applyProtection="1">
      <alignment horizontal="center"/>
      <protection locked="0" hidden="1"/>
    </xf>
    <xf numFmtId="0" fontId="0" fillId="9" borderId="13" xfId="0" applyFill="1" applyBorder="1" applyAlignment="1" applyProtection="1">
      <alignment horizontal="center"/>
      <protection locked="0" hidden="1"/>
    </xf>
    <xf numFmtId="0" fontId="16" fillId="9" borderId="23" xfId="0" quotePrefix="1" applyFont="1" applyFill="1" applyBorder="1" applyAlignment="1" applyProtection="1">
      <alignment horizontal="center"/>
      <protection locked="0" hidden="1"/>
    </xf>
    <xf numFmtId="9" fontId="0" fillId="9" borderId="9" xfId="0" applyNumberFormat="1" applyFill="1" applyBorder="1" applyAlignment="1" applyProtection="1">
      <alignment horizontal="center"/>
      <protection locked="0" hidden="1"/>
    </xf>
    <xf numFmtId="1" fontId="0" fillId="9" borderId="22" xfId="0" applyNumberFormat="1" applyFill="1" applyBorder="1" applyAlignment="1" applyProtection="1">
      <alignment horizontal="left"/>
      <protection locked="0" hidden="1"/>
    </xf>
    <xf numFmtId="1" fontId="0" fillId="9" borderId="21" xfId="0" applyNumberFormat="1" applyFill="1" applyBorder="1" applyAlignment="1" applyProtection="1">
      <alignment horizontal="left"/>
      <protection locked="0" hidden="1"/>
    </xf>
    <xf numFmtId="0" fontId="2" fillId="2" borderId="1" xfId="0" applyFont="1" applyFill="1" applyBorder="1" applyAlignment="1" applyProtection="1">
      <protection hidden="1"/>
    </xf>
    <xf numFmtId="0" fontId="2" fillId="2" borderId="2" xfId="0" applyFont="1" applyFill="1" applyBorder="1" applyAlignment="1" applyProtection="1">
      <protection hidden="1"/>
    </xf>
    <xf numFmtId="0" fontId="3" fillId="3" borderId="1" xfId="0" applyFont="1" applyFill="1" applyBorder="1" applyAlignment="1" applyProtection="1">
      <protection hidden="1"/>
    </xf>
    <xf numFmtId="0" fontId="3" fillId="3" borderId="2" xfId="0" applyFont="1" applyFill="1" applyBorder="1" applyAlignment="1" applyProtection="1">
      <protection hidden="1"/>
    </xf>
    <xf numFmtId="0" fontId="3" fillId="3" borderId="3" xfId="0" applyFont="1" applyFill="1" applyBorder="1" applyAlignment="1" applyProtection="1">
      <protection hidden="1"/>
    </xf>
    <xf numFmtId="0" fontId="4" fillId="0" borderId="4" xfId="0" applyFont="1" applyFill="1" applyBorder="1" applyAlignment="1" applyProtection="1">
      <protection hidden="1"/>
    </xf>
    <xf numFmtId="0" fontId="4" fillId="0" borderId="0" xfId="0" applyFont="1" applyFill="1" applyBorder="1" applyAlignment="1" applyProtection="1">
      <protection hidden="1"/>
    </xf>
    <xf numFmtId="0" fontId="4" fillId="0" borderId="5" xfId="0" applyFont="1" applyFill="1" applyBorder="1" applyAlignment="1" applyProtection="1">
      <protection hidden="1"/>
    </xf>
    <xf numFmtId="0" fontId="5" fillId="0" borderId="4" xfId="0" applyFont="1" applyFill="1" applyBorder="1" applyAlignment="1" applyProtection="1">
      <alignment wrapText="1"/>
      <protection hidden="1"/>
    </xf>
    <xf numFmtId="0" fontId="5" fillId="0" borderId="0" xfId="0" applyFont="1" applyFill="1" applyBorder="1" applyAlignment="1" applyProtection="1">
      <alignment wrapText="1"/>
      <protection hidden="1"/>
    </xf>
    <xf numFmtId="0" fontId="5" fillId="0" borderId="5" xfId="0" applyFont="1" applyFill="1" applyBorder="1" applyAlignment="1" applyProtection="1">
      <alignment wrapText="1"/>
      <protection hidden="1"/>
    </xf>
    <xf numFmtId="0" fontId="5" fillId="0" borderId="6" xfId="0" applyFont="1" applyFill="1" applyBorder="1" applyAlignment="1" applyProtection="1">
      <protection hidden="1"/>
    </xf>
    <xf numFmtId="0" fontId="5" fillId="0" borderId="7" xfId="0" applyFont="1" applyFill="1" applyBorder="1" applyAlignment="1" applyProtection="1">
      <protection hidden="1"/>
    </xf>
    <xf numFmtId="0" fontId="1" fillId="0" borderId="7" xfId="1" applyFill="1" applyBorder="1" applyAlignment="1" applyProtection="1">
      <protection hidden="1"/>
    </xf>
    <xf numFmtId="0" fontId="1" fillId="0" borderId="7" xfId="1" applyFont="1" applyFill="1" applyBorder="1" applyAlignment="1" applyProtection="1">
      <protection hidden="1"/>
    </xf>
    <xf numFmtId="0" fontId="1" fillId="0" borderId="8" xfId="1" applyFont="1" applyFill="1" applyBorder="1" applyAlignment="1" applyProtection="1">
      <protection hidden="1"/>
    </xf>
    <xf numFmtId="0" fontId="2" fillId="4" borderId="1" xfId="0" applyFont="1" applyFill="1" applyBorder="1" applyAlignment="1" applyProtection="1">
      <alignment horizontal="center"/>
      <protection hidden="1"/>
    </xf>
    <xf numFmtId="0" fontId="2" fillId="4" borderId="2" xfId="0" applyFont="1" applyFill="1" applyBorder="1" applyAlignment="1" applyProtection="1">
      <alignment horizontal="center"/>
      <protection hidden="1"/>
    </xf>
    <xf numFmtId="0" fontId="2" fillId="4" borderId="3" xfId="0" applyFont="1" applyFill="1" applyBorder="1" applyAlignment="1" applyProtection="1">
      <alignment horizontal="center"/>
      <protection hidden="1"/>
    </xf>
    <xf numFmtId="0" fontId="10" fillId="8" borderId="18" xfId="0" applyFont="1" applyFill="1" applyBorder="1" applyAlignment="1" applyProtection="1">
      <alignment horizontal="center"/>
      <protection hidden="1"/>
    </xf>
    <xf numFmtId="0" fontId="10" fillId="8" borderId="19" xfId="0" applyFont="1" applyFill="1" applyBorder="1" applyAlignment="1" applyProtection="1">
      <alignment horizontal="center"/>
      <protection hidden="1"/>
    </xf>
    <xf numFmtId="0" fontId="10" fillId="8" borderId="6" xfId="0" applyFont="1" applyFill="1" applyBorder="1" applyAlignment="1" applyProtection="1">
      <alignment horizontal="center"/>
      <protection hidden="1"/>
    </xf>
    <xf numFmtId="0" fontId="10" fillId="8" borderId="7" xfId="0" applyFont="1" applyFill="1" applyBorder="1" applyAlignment="1" applyProtection="1">
      <alignment horizontal="center"/>
      <protection hidden="1"/>
    </xf>
    <xf numFmtId="3" fontId="11" fillId="0" borderId="19" xfId="0" applyNumberFormat="1" applyFont="1" applyFill="1" applyBorder="1" applyAlignment="1" applyProtection="1">
      <alignment horizontal="center"/>
      <protection hidden="1"/>
    </xf>
    <xf numFmtId="0" fontId="11" fillId="0" borderId="19" xfId="0" applyFont="1" applyFill="1" applyBorder="1" applyAlignment="1" applyProtection="1">
      <alignment horizontal="center"/>
      <protection hidden="1"/>
    </xf>
    <xf numFmtId="0" fontId="11" fillId="0" borderId="20" xfId="0" applyFont="1" applyFill="1" applyBorder="1" applyAlignment="1" applyProtection="1">
      <alignment horizontal="center"/>
      <protection hidden="1"/>
    </xf>
    <xf numFmtId="0" fontId="11" fillId="0" borderId="7" xfId="0" applyFont="1" applyFill="1" applyBorder="1" applyAlignment="1" applyProtection="1">
      <alignment horizontal="center"/>
      <protection hidden="1"/>
    </xf>
    <xf numFmtId="0" fontId="11" fillId="0" borderId="8" xfId="0" applyFont="1" applyFill="1" applyBorder="1" applyAlignment="1" applyProtection="1">
      <alignment horizontal="center"/>
      <protection hidden="1"/>
    </xf>
    <xf numFmtId="0" fontId="7" fillId="7" borderId="0" xfId="0" applyFont="1" applyFill="1" applyAlignment="1" applyProtection="1">
      <alignment horizontal="left"/>
      <protection hidden="1"/>
    </xf>
    <xf numFmtId="0" fontId="7" fillId="7" borderId="5" xfId="0" applyFont="1" applyFill="1" applyBorder="1" applyAlignment="1" applyProtection="1">
      <alignment horizontal="left"/>
      <protection hidden="1"/>
    </xf>
    <xf numFmtId="0" fontId="0" fillId="10" borderId="9" xfId="0" applyFill="1" applyBorder="1" applyAlignment="1" applyProtection="1">
      <alignment horizontal="left"/>
      <protection hidden="1"/>
    </xf>
    <xf numFmtId="3" fontId="14" fillId="12" borderId="18" xfId="0" applyNumberFormat="1" applyFont="1" applyFill="1" applyBorder="1" applyAlignment="1" applyProtection="1">
      <alignment horizontal="center" vertical="center"/>
      <protection hidden="1"/>
    </xf>
    <xf numFmtId="3" fontId="14" fillId="12" borderId="20" xfId="0" applyNumberFormat="1" applyFont="1" applyFill="1" applyBorder="1" applyAlignment="1" applyProtection="1">
      <alignment horizontal="center" vertical="center"/>
      <protection hidden="1"/>
    </xf>
    <xf numFmtId="3" fontId="14" fillId="12" borderId="6" xfId="0" applyNumberFormat="1" applyFont="1" applyFill="1" applyBorder="1" applyAlignment="1" applyProtection="1">
      <alignment horizontal="center" vertical="center"/>
      <protection hidden="1"/>
    </xf>
    <xf numFmtId="3" fontId="14" fillId="12" borderId="8" xfId="0" applyNumberFormat="1" applyFont="1" applyFill="1" applyBorder="1" applyAlignment="1" applyProtection="1">
      <alignment horizontal="center" vertical="center"/>
      <protection hidden="1"/>
    </xf>
    <xf numFmtId="0" fontId="7" fillId="7" borderId="0" xfId="0" applyFont="1" applyFill="1" applyBorder="1" applyAlignment="1" applyProtection="1">
      <alignment horizontal="left"/>
      <protection hidden="1"/>
    </xf>
    <xf numFmtId="0" fontId="12" fillId="11" borderId="19" xfId="0" applyFont="1" applyFill="1" applyBorder="1" applyAlignment="1" applyProtection="1">
      <alignment horizontal="center" vertical="center"/>
      <protection hidden="1"/>
    </xf>
    <xf numFmtId="0" fontId="12" fillId="11" borderId="0" xfId="0" applyFont="1" applyFill="1" applyBorder="1" applyAlignment="1" applyProtection="1">
      <alignment horizontal="center" vertical="center"/>
      <protection hidden="1"/>
    </xf>
    <xf numFmtId="0" fontId="9" fillId="2" borderId="11" xfId="0" applyFont="1" applyFill="1" applyBorder="1" applyAlignment="1" applyProtection="1">
      <alignment horizontal="center" wrapText="1"/>
      <protection hidden="1"/>
    </xf>
    <xf numFmtId="0" fontId="9" fillId="2" borderId="14" xfId="0" applyFont="1" applyFill="1" applyBorder="1" applyAlignment="1" applyProtection="1">
      <alignment horizontal="center" wrapText="1"/>
      <protection hidden="1"/>
    </xf>
    <xf numFmtId="0" fontId="7" fillId="7" borderId="0" xfId="0" applyFont="1" applyFill="1" applyAlignment="1" applyProtection="1">
      <alignment horizontal="center"/>
      <protection hidden="1"/>
    </xf>
    <xf numFmtId="0" fontId="7" fillId="7" borderId="17" xfId="0" applyFont="1" applyFill="1" applyBorder="1" applyAlignment="1" applyProtection="1">
      <alignment horizontal="center"/>
      <protection hidden="1"/>
    </xf>
    <xf numFmtId="0" fontId="17" fillId="7" borderId="23" xfId="0" applyFont="1" applyFill="1" applyBorder="1" applyAlignment="1" applyProtection="1">
      <alignment horizontal="center"/>
      <protection hidden="1"/>
    </xf>
    <xf numFmtId="0" fontId="17" fillId="7" borderId="0" xfId="0" applyFont="1" applyFill="1" applyAlignment="1" applyProtection="1">
      <alignment horizontal="center"/>
      <protection hidden="1"/>
    </xf>
    <xf numFmtId="0" fontId="7" fillId="6" borderId="0" xfId="0" applyFont="1" applyFill="1" applyAlignment="1" applyProtection="1">
      <alignment horizontal="center"/>
      <protection hidden="1"/>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bankingschool.co.in/bank-staff/arrears-calculator-for-office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2"/>
  <sheetViews>
    <sheetView tabSelected="1" topLeftCell="A78" workbookViewId="0">
      <selection activeCell="K98" sqref="K98"/>
    </sheetView>
  </sheetViews>
  <sheetFormatPr defaultRowHeight="15" x14ac:dyDescent="0.25"/>
  <cols>
    <col min="1" max="1" width="8.85546875" style="1" customWidth="1"/>
    <col min="2" max="2" width="26" style="1" customWidth="1"/>
    <col min="3" max="3" width="9.140625" style="1"/>
    <col min="4" max="4" width="9.7109375" style="1" bestFit="1" customWidth="1"/>
    <col min="5" max="7" width="9.140625" style="1"/>
    <col min="8" max="8" width="10.28515625" style="1" customWidth="1"/>
    <col min="9" max="9" width="15.140625" style="1" customWidth="1"/>
    <col min="10" max="16384" width="9.140625" style="1"/>
  </cols>
  <sheetData>
    <row r="1" spans="1:13" x14ac:dyDescent="0.25">
      <c r="A1" s="57" t="s">
        <v>0</v>
      </c>
      <c r="B1" s="58"/>
      <c r="C1" s="58"/>
      <c r="D1" s="58"/>
      <c r="E1" s="58"/>
      <c r="F1" s="58"/>
      <c r="G1" s="58"/>
      <c r="H1" s="58"/>
      <c r="I1" s="58"/>
      <c r="J1" s="58"/>
      <c r="K1" s="59" t="s">
        <v>1</v>
      </c>
      <c r="L1" s="60"/>
      <c r="M1" s="61"/>
    </row>
    <row r="2" spans="1:13" ht="15.75" x14ac:dyDescent="0.25">
      <c r="A2" s="62" t="s">
        <v>2</v>
      </c>
      <c r="B2" s="63"/>
      <c r="C2" s="63"/>
      <c r="D2" s="63"/>
      <c r="E2" s="63"/>
      <c r="F2" s="63"/>
      <c r="G2" s="63"/>
      <c r="H2" s="63"/>
      <c r="I2" s="63"/>
      <c r="J2" s="63"/>
      <c r="K2" s="63"/>
      <c r="L2" s="63"/>
      <c r="M2" s="64"/>
    </row>
    <row r="3" spans="1:13" x14ac:dyDescent="0.25">
      <c r="A3" s="65" t="s">
        <v>3</v>
      </c>
      <c r="B3" s="66"/>
      <c r="C3" s="66"/>
      <c r="D3" s="66"/>
      <c r="E3" s="66"/>
      <c r="F3" s="66"/>
      <c r="G3" s="66"/>
      <c r="H3" s="66"/>
      <c r="I3" s="66"/>
      <c r="J3" s="66"/>
      <c r="K3" s="66"/>
      <c r="L3" s="66"/>
      <c r="M3" s="67"/>
    </row>
    <row r="4" spans="1:13" x14ac:dyDescent="0.25">
      <c r="A4" s="65"/>
      <c r="B4" s="66"/>
      <c r="C4" s="66"/>
      <c r="D4" s="66"/>
      <c r="E4" s="66"/>
      <c r="F4" s="66"/>
      <c r="G4" s="66"/>
      <c r="H4" s="66"/>
      <c r="I4" s="66"/>
      <c r="J4" s="66"/>
      <c r="K4" s="66"/>
      <c r="L4" s="66"/>
      <c r="M4" s="67"/>
    </row>
    <row r="5" spans="1:13" x14ac:dyDescent="0.25">
      <c r="A5" s="68" t="s">
        <v>4</v>
      </c>
      <c r="B5" s="69"/>
      <c r="C5" s="69"/>
      <c r="D5" s="69"/>
      <c r="E5" s="70" t="s">
        <v>5</v>
      </c>
      <c r="F5" s="71"/>
      <c r="G5" s="71"/>
      <c r="H5" s="71"/>
      <c r="I5" s="71"/>
      <c r="J5" s="71"/>
      <c r="K5" s="71"/>
      <c r="L5" s="71"/>
      <c r="M5" s="72"/>
    </row>
    <row r="6" spans="1:13" ht="15.75" x14ac:dyDescent="0.25">
      <c r="A6" s="2"/>
      <c r="B6" s="3"/>
      <c r="C6" s="3"/>
      <c r="D6" s="3"/>
      <c r="E6" s="3"/>
      <c r="F6" s="3"/>
      <c r="G6" s="3"/>
      <c r="H6" s="3"/>
      <c r="I6" s="3"/>
      <c r="J6" s="3"/>
      <c r="K6" s="3"/>
      <c r="L6" s="3"/>
      <c r="M6" s="3"/>
    </row>
    <row r="7" spans="1:13" x14ac:dyDescent="0.25">
      <c r="A7" s="66" t="s">
        <v>6</v>
      </c>
      <c r="B7" s="66"/>
      <c r="C7" s="66"/>
      <c r="D7" s="66"/>
      <c r="E7" s="66"/>
      <c r="F7" s="66"/>
      <c r="G7" s="66"/>
      <c r="H7" s="66"/>
      <c r="I7" s="66"/>
      <c r="J7" s="66"/>
      <c r="K7" s="66"/>
      <c r="L7" s="66"/>
      <c r="M7" s="66"/>
    </row>
    <row r="8" spans="1:13" x14ac:dyDescent="0.25">
      <c r="A8" s="73" t="s">
        <v>7</v>
      </c>
      <c r="B8" s="74"/>
      <c r="C8" s="74"/>
      <c r="D8" s="74"/>
      <c r="E8" s="74"/>
      <c r="F8" s="74"/>
      <c r="G8" s="74"/>
      <c r="H8" s="74"/>
      <c r="I8" s="74"/>
      <c r="J8" s="74"/>
      <c r="K8" s="74"/>
      <c r="L8" s="74"/>
      <c r="M8" s="75"/>
    </row>
    <row r="9" spans="1:13" x14ac:dyDescent="0.25">
      <c r="A9" s="4" t="s">
        <v>8</v>
      </c>
      <c r="B9" s="5" t="s">
        <v>9</v>
      </c>
      <c r="C9" s="5" t="s">
        <v>10</v>
      </c>
      <c r="D9" s="5" t="s">
        <v>11</v>
      </c>
      <c r="E9" s="5" t="s">
        <v>12</v>
      </c>
      <c r="F9" s="5" t="s">
        <v>13</v>
      </c>
      <c r="G9" s="5" t="s">
        <v>14</v>
      </c>
      <c r="H9" s="5" t="s">
        <v>15</v>
      </c>
      <c r="I9" s="5" t="s">
        <v>16</v>
      </c>
      <c r="J9" s="5" t="s">
        <v>17</v>
      </c>
      <c r="K9" s="5" t="s">
        <v>18</v>
      </c>
      <c r="L9" s="5" t="s">
        <v>19</v>
      </c>
      <c r="M9" s="6" t="s">
        <v>20</v>
      </c>
    </row>
    <row r="10" spans="1:13" x14ac:dyDescent="0.25">
      <c r="A10" s="7">
        <v>43040</v>
      </c>
      <c r="B10" s="50">
        <v>0</v>
      </c>
      <c r="C10" s="8">
        <f>IF(B10=0,0,VLOOKUP(B10,'Formula &amp; Reference'!A3:C88,3,FALSE))</f>
        <v>0</v>
      </c>
      <c r="D10" s="51">
        <v>0</v>
      </c>
      <c r="E10" s="51">
        <v>0</v>
      </c>
      <c r="F10" s="9" t="s">
        <v>21</v>
      </c>
      <c r="G10" s="10">
        <v>0.51600000000000001</v>
      </c>
      <c r="H10" s="8">
        <f>(VLOOKUP(B10,'Formula &amp; Reference'!A3:B88,2,FALSE)+C10+D10+E10)*G10</f>
        <v>0</v>
      </c>
      <c r="I10" s="51" t="s">
        <v>22</v>
      </c>
      <c r="J10" s="11">
        <f>IF(B10=0,0,VLOOKUP(I10,'Formula &amp; Reference'!H3:I5,2,FALSE))</f>
        <v>0</v>
      </c>
      <c r="K10" s="54">
        <v>0</v>
      </c>
      <c r="L10" s="8">
        <f>(VLOOKUP(B10,'Formula &amp; Reference'!A3:B88,2,FALSE)+D10)*K10</f>
        <v>0</v>
      </c>
      <c r="M10" s="8">
        <f>VLOOKUP(B10,'Formula &amp; Reference'!A3:B88,2,FALSE)+C10+D10+E10+H10+J10+L10</f>
        <v>0</v>
      </c>
    </row>
    <row r="11" spans="1:13" x14ac:dyDescent="0.25">
      <c r="A11" s="12">
        <v>43070</v>
      </c>
      <c r="B11" s="51">
        <f>B10</f>
        <v>0</v>
      </c>
      <c r="C11" s="8">
        <f>IF(B11=0,0,VLOOKUP(B11,'Formula &amp; Reference'!A3:C88,3,FALSE))</f>
        <v>0</v>
      </c>
      <c r="D11" s="51">
        <f>IF(B11=0,0,D10)</f>
        <v>0</v>
      </c>
      <c r="E11" s="51">
        <f>IF(B11=0,0,E10)</f>
        <v>0</v>
      </c>
      <c r="F11" s="9" t="s">
        <v>21</v>
      </c>
      <c r="G11" s="13">
        <v>0.51600000000000001</v>
      </c>
      <c r="H11" s="8">
        <f>(VLOOKUP(B11,'Formula &amp; Reference'!A3:B88,2,FALSE)+C11+D11+E11)*G11</f>
        <v>0</v>
      </c>
      <c r="I11" s="51" t="str">
        <f>I10</f>
        <v>Non CCA Centre</v>
      </c>
      <c r="J11" s="11">
        <f>IF(B11=0,0,VLOOKUP(I11,'Formula &amp; Reference'!H3:I5,2,FALSE))</f>
        <v>0</v>
      </c>
      <c r="K11" s="54">
        <f>K10</f>
        <v>0</v>
      </c>
      <c r="L11" s="8">
        <f>(VLOOKUP(B11,'Formula &amp; Reference'!A3:B88,2,FALSE)+D11)*K11</f>
        <v>0</v>
      </c>
      <c r="M11" s="8">
        <f>VLOOKUP(B11,'Formula &amp; Reference'!A3:B88,2,FALSE)+C11+D11+E11+H11+J11+L11</f>
        <v>0</v>
      </c>
    </row>
    <row r="12" spans="1:13" x14ac:dyDescent="0.25">
      <c r="A12" s="12">
        <v>43101</v>
      </c>
      <c r="B12" s="51">
        <f t="shared" ref="B12:B45" si="0">B11</f>
        <v>0</v>
      </c>
      <c r="C12" s="8">
        <f>IF(B12=0,0,VLOOKUP(B12,'Formula &amp; Reference'!A3:C88,3,FALSE))</f>
        <v>0</v>
      </c>
      <c r="D12" s="51">
        <f t="shared" ref="D12:D44" si="1">IF(B12=0,0,D11)</f>
        <v>0</v>
      </c>
      <c r="E12" s="51">
        <f t="shared" ref="E12:E46" si="2">IF(B12=0,0,E11)</f>
        <v>0</v>
      </c>
      <c r="F12" s="9" t="s">
        <v>21</v>
      </c>
      <c r="G12" s="13">
        <v>0.51600000000000001</v>
      </c>
      <c r="H12" s="8">
        <f>(VLOOKUP(B12,'Formula &amp; Reference'!A3:B88,2,FALSE)+C12+D12+E12)*G12</f>
        <v>0</v>
      </c>
      <c r="I12" s="51" t="str">
        <f t="shared" ref="I12:I46" si="3">I11</f>
        <v>Non CCA Centre</v>
      </c>
      <c r="J12" s="11">
        <f>IF(B12=0,0,VLOOKUP(I12,'Formula &amp; Reference'!H3:I5,2,FALSE))</f>
        <v>0</v>
      </c>
      <c r="K12" s="54">
        <f t="shared" ref="K12:K46" si="4">K11</f>
        <v>0</v>
      </c>
      <c r="L12" s="8">
        <f>(VLOOKUP(B12,'Formula &amp; Reference'!A3:B88,2,FALSE)+D12)*K12</f>
        <v>0</v>
      </c>
      <c r="M12" s="8">
        <f>VLOOKUP(B12,'Formula &amp; Reference'!A3:B88,2,FALSE)+C12+D12+E12+H12+J12+L12</f>
        <v>0</v>
      </c>
    </row>
    <row r="13" spans="1:13" x14ac:dyDescent="0.25">
      <c r="A13" s="12">
        <v>43132</v>
      </c>
      <c r="B13" s="51">
        <f t="shared" si="0"/>
        <v>0</v>
      </c>
      <c r="C13" s="8">
        <f>IF(B13=0,0,VLOOKUP(B13,'Formula &amp; Reference'!A3:C88,3,FALSE))</f>
        <v>0</v>
      </c>
      <c r="D13" s="51">
        <f t="shared" si="1"/>
        <v>0</v>
      </c>
      <c r="E13" s="51">
        <f t="shared" si="2"/>
        <v>0</v>
      </c>
      <c r="F13" s="9" t="s">
        <v>21</v>
      </c>
      <c r="G13" s="13">
        <v>0.52700000000000002</v>
      </c>
      <c r="H13" s="8">
        <f>(VLOOKUP(B13,'Formula &amp; Reference'!A3:B88,2,FALSE)+C13+D13+E13)*G13</f>
        <v>0</v>
      </c>
      <c r="I13" s="51" t="str">
        <f t="shared" si="3"/>
        <v>Non CCA Centre</v>
      </c>
      <c r="J13" s="11">
        <f>IF(B13=0,0,VLOOKUP(I13,'Formula &amp; Reference'!H3:I5,2,FALSE))</f>
        <v>0</v>
      </c>
      <c r="K13" s="54">
        <f t="shared" si="4"/>
        <v>0</v>
      </c>
      <c r="L13" s="8">
        <f>(VLOOKUP(B13,'Formula &amp; Reference'!A3:B88,2,FALSE)+D13)*K13</f>
        <v>0</v>
      </c>
      <c r="M13" s="8">
        <f>VLOOKUP(B13,'Formula &amp; Reference'!A3:B88,2,FALSE)+C13+D13+E13+H13+J13+L13</f>
        <v>0</v>
      </c>
    </row>
    <row r="14" spans="1:13" x14ac:dyDescent="0.25">
      <c r="A14" s="12">
        <v>43160</v>
      </c>
      <c r="B14" s="51">
        <f t="shared" si="0"/>
        <v>0</v>
      </c>
      <c r="C14" s="8">
        <f>IF(B14=0,0,VLOOKUP(B14,'Formula &amp; Reference'!A3:C88,3,FALSE))</f>
        <v>0</v>
      </c>
      <c r="D14" s="51">
        <f t="shared" si="1"/>
        <v>0</v>
      </c>
      <c r="E14" s="51">
        <f t="shared" si="2"/>
        <v>0</v>
      </c>
      <c r="F14" s="9" t="s">
        <v>21</v>
      </c>
      <c r="G14" s="13">
        <v>0.52700000000000002</v>
      </c>
      <c r="H14" s="8">
        <f>(VLOOKUP(B14,'Formula &amp; Reference'!A3:B88,2,FALSE)+C14+D14+E14)*G14</f>
        <v>0</v>
      </c>
      <c r="I14" s="51" t="str">
        <f t="shared" si="3"/>
        <v>Non CCA Centre</v>
      </c>
      <c r="J14" s="11">
        <f>IF(B14=0,0,VLOOKUP(I14,'Formula &amp; Reference'!H3:I5,2,FALSE))</f>
        <v>0</v>
      </c>
      <c r="K14" s="54">
        <f t="shared" si="4"/>
        <v>0</v>
      </c>
      <c r="L14" s="8">
        <f>(VLOOKUP(B14,'Formula &amp; Reference'!A3:B88,2,FALSE)+D14)*K14</f>
        <v>0</v>
      </c>
      <c r="M14" s="8">
        <f>VLOOKUP(B14,'Formula &amp; Reference'!A3:B88,2,FALSE)+C14+D14+E14+H14+J14+L14</f>
        <v>0</v>
      </c>
    </row>
    <row r="15" spans="1:13" x14ac:dyDescent="0.25">
      <c r="A15" s="12">
        <v>43191</v>
      </c>
      <c r="B15" s="51">
        <f t="shared" si="0"/>
        <v>0</v>
      </c>
      <c r="C15" s="8">
        <f>IF(B15=0,0,VLOOKUP(B15,'Formula &amp; Reference'!A3:C88,3,FALSE))</f>
        <v>0</v>
      </c>
      <c r="D15" s="51">
        <f t="shared" si="1"/>
        <v>0</v>
      </c>
      <c r="E15" s="51">
        <f t="shared" si="2"/>
        <v>0</v>
      </c>
      <c r="F15" s="9" t="s">
        <v>21</v>
      </c>
      <c r="G15" s="13">
        <v>0.52700000000000002</v>
      </c>
      <c r="H15" s="8">
        <f>(VLOOKUP(B15,'Formula &amp; Reference'!A3:B88,2,FALSE)+C15+D15+E15)*G15</f>
        <v>0</v>
      </c>
      <c r="I15" s="51" t="str">
        <f t="shared" si="3"/>
        <v>Non CCA Centre</v>
      </c>
      <c r="J15" s="11">
        <f>IF(B15=0,0,VLOOKUP(I15,'Formula &amp; Reference'!H3:I5,2,FALSE))</f>
        <v>0</v>
      </c>
      <c r="K15" s="54">
        <f t="shared" si="4"/>
        <v>0</v>
      </c>
      <c r="L15" s="8">
        <f>(VLOOKUP(B15,'Formula &amp; Reference'!A3:B88,2,FALSE)+D15)*K15</f>
        <v>0</v>
      </c>
      <c r="M15" s="8">
        <f>VLOOKUP(B15,'Formula &amp; Reference'!A3:B88,2,FALSE)+C15+D15+E15+H15+J15+L15</f>
        <v>0</v>
      </c>
    </row>
    <row r="16" spans="1:13" x14ac:dyDescent="0.25">
      <c r="A16" s="12">
        <v>43221</v>
      </c>
      <c r="B16" s="51">
        <f t="shared" si="0"/>
        <v>0</v>
      </c>
      <c r="C16" s="8">
        <f>IF(B16=0,0,VLOOKUP(B16,'Formula &amp; Reference'!A3:C88,3,FALSE))</f>
        <v>0</v>
      </c>
      <c r="D16" s="51">
        <f t="shared" si="1"/>
        <v>0</v>
      </c>
      <c r="E16" s="51">
        <f t="shared" si="2"/>
        <v>0</v>
      </c>
      <c r="F16" s="9" t="s">
        <v>21</v>
      </c>
      <c r="G16" s="13">
        <v>0.52900000000000003</v>
      </c>
      <c r="H16" s="8">
        <f>(VLOOKUP(B16,'Formula &amp; Reference'!A3:B88,2,FALSE)+C16+D16+E16)*G16</f>
        <v>0</v>
      </c>
      <c r="I16" s="51" t="str">
        <f t="shared" si="3"/>
        <v>Non CCA Centre</v>
      </c>
      <c r="J16" s="11">
        <f>IF(B16=0,0,VLOOKUP(I16,'Formula &amp; Reference'!H3:I5,2,FALSE))</f>
        <v>0</v>
      </c>
      <c r="K16" s="54">
        <f t="shared" si="4"/>
        <v>0</v>
      </c>
      <c r="L16" s="8">
        <f>(VLOOKUP(B16,'Formula &amp; Reference'!A3:B88,2,FALSE)+D16)*K16</f>
        <v>0</v>
      </c>
      <c r="M16" s="8">
        <f>VLOOKUP(B16,'Formula &amp; Reference'!A3:B88,2,FALSE)+C16+D16+E16+H16+J16+L16</f>
        <v>0</v>
      </c>
    </row>
    <row r="17" spans="1:13" x14ac:dyDescent="0.25">
      <c r="A17" s="12">
        <v>43252</v>
      </c>
      <c r="B17" s="51">
        <f t="shared" si="0"/>
        <v>0</v>
      </c>
      <c r="C17" s="8">
        <f>IF(B17=0,0,VLOOKUP(B17,'Formula &amp; Reference'!A3:C88,3,FALSE))</f>
        <v>0</v>
      </c>
      <c r="D17" s="51">
        <f t="shared" si="1"/>
        <v>0</v>
      </c>
      <c r="E17" s="51">
        <f t="shared" si="2"/>
        <v>0</v>
      </c>
      <c r="F17" s="9" t="s">
        <v>21</v>
      </c>
      <c r="G17" s="13">
        <v>0.52900000000000003</v>
      </c>
      <c r="H17" s="8">
        <f>(VLOOKUP(B17,'Formula &amp; Reference'!A3:B88,2,FALSE)+C17+D17+E17)*G17</f>
        <v>0</v>
      </c>
      <c r="I17" s="51" t="str">
        <f t="shared" si="3"/>
        <v>Non CCA Centre</v>
      </c>
      <c r="J17" s="11">
        <f>IF(B17=0,0,VLOOKUP(I17,'Formula &amp; Reference'!H3:I5,2,FALSE))</f>
        <v>0</v>
      </c>
      <c r="K17" s="54">
        <f t="shared" si="4"/>
        <v>0</v>
      </c>
      <c r="L17" s="8">
        <f>(VLOOKUP(B17,'Formula &amp; Reference'!A3:B88,2,FALSE)+D17)*K17</f>
        <v>0</v>
      </c>
      <c r="M17" s="8">
        <f>VLOOKUP(B17,'Formula &amp; Reference'!A3:B88,2,FALSE)+C17+D17+E17+H17+J17+L17</f>
        <v>0</v>
      </c>
    </row>
    <row r="18" spans="1:13" x14ac:dyDescent="0.25">
      <c r="A18" s="12">
        <v>43282</v>
      </c>
      <c r="B18" s="51">
        <f t="shared" si="0"/>
        <v>0</v>
      </c>
      <c r="C18" s="8">
        <f>IF(B18=0,0,VLOOKUP(B18,'Formula &amp; Reference'!A3:C88,3,FALSE))</f>
        <v>0</v>
      </c>
      <c r="D18" s="51">
        <f t="shared" si="1"/>
        <v>0</v>
      </c>
      <c r="E18" s="51">
        <f t="shared" si="2"/>
        <v>0</v>
      </c>
      <c r="F18" s="9" t="s">
        <v>21</v>
      </c>
      <c r="G18" s="13">
        <v>0.52900000000000003</v>
      </c>
      <c r="H18" s="8">
        <f>(VLOOKUP(B18,'Formula &amp; Reference'!A3:B88,2,FALSE)+C18+D18+E18)*G18</f>
        <v>0</v>
      </c>
      <c r="I18" s="51" t="str">
        <f t="shared" si="3"/>
        <v>Non CCA Centre</v>
      </c>
      <c r="J18" s="11">
        <f>IF(B18=0,0,VLOOKUP(I18,'Formula &amp; Reference'!H3:I5,2,FALSE))</f>
        <v>0</v>
      </c>
      <c r="K18" s="54">
        <f t="shared" si="4"/>
        <v>0</v>
      </c>
      <c r="L18" s="8">
        <f>(VLOOKUP(B18,'Formula &amp; Reference'!A3:B88,2,FALSE)+D18)*K18</f>
        <v>0</v>
      </c>
      <c r="M18" s="8">
        <f>VLOOKUP(B18,'Formula &amp; Reference'!A3:B88,2,FALSE)+C18+D18+E18+H18+J18+L18</f>
        <v>0</v>
      </c>
    </row>
    <row r="19" spans="1:13" x14ac:dyDescent="0.25">
      <c r="A19" s="12">
        <v>43313</v>
      </c>
      <c r="B19" s="51">
        <f t="shared" si="0"/>
        <v>0</v>
      </c>
      <c r="C19" s="8">
        <f>IF(B19=0,0,VLOOKUP(B19,'Formula &amp; Reference'!A3:C88,3,FALSE))</f>
        <v>0</v>
      </c>
      <c r="D19" s="51">
        <f t="shared" si="1"/>
        <v>0</v>
      </c>
      <c r="E19" s="51">
        <f t="shared" si="2"/>
        <v>0</v>
      </c>
      <c r="F19" s="9" t="s">
        <v>21</v>
      </c>
      <c r="G19" s="13">
        <v>0.54100000000000004</v>
      </c>
      <c r="H19" s="8">
        <f>(VLOOKUP(B19,'Formula &amp; Reference'!A3:B88,2,FALSE)+C19+D19+E19)*G19</f>
        <v>0</v>
      </c>
      <c r="I19" s="51" t="str">
        <f t="shared" si="3"/>
        <v>Non CCA Centre</v>
      </c>
      <c r="J19" s="11">
        <f>IF(B19=0,0,VLOOKUP(I19,'Formula &amp; Reference'!H3:I5,2,FALSE))</f>
        <v>0</v>
      </c>
      <c r="K19" s="54">
        <f t="shared" si="4"/>
        <v>0</v>
      </c>
      <c r="L19" s="8">
        <f>(VLOOKUP(B19,'Formula &amp; Reference'!A3:B88,2,FALSE)+D19)*K19</f>
        <v>0</v>
      </c>
      <c r="M19" s="8">
        <f>VLOOKUP(B19,'Formula &amp; Reference'!A3:B88,2,FALSE)+C19+D19+E19+H19+J19+L19</f>
        <v>0</v>
      </c>
    </row>
    <row r="20" spans="1:13" x14ac:dyDescent="0.25">
      <c r="A20" s="12">
        <v>43344</v>
      </c>
      <c r="B20" s="51">
        <f t="shared" si="0"/>
        <v>0</v>
      </c>
      <c r="C20" s="8">
        <f>IF(B20=0,0,VLOOKUP(B20,'Formula &amp; Reference'!A3:C88,3,FALSE))</f>
        <v>0</v>
      </c>
      <c r="D20" s="51">
        <f t="shared" si="1"/>
        <v>0</v>
      </c>
      <c r="E20" s="51">
        <f t="shared" si="2"/>
        <v>0</v>
      </c>
      <c r="F20" s="9" t="s">
        <v>21</v>
      </c>
      <c r="G20" s="13">
        <v>0.54100000000000004</v>
      </c>
      <c r="H20" s="8">
        <f>(VLOOKUP(B20,'Formula &amp; Reference'!A3:B88,2,FALSE)+C20+D20+E20)*G20</f>
        <v>0</v>
      </c>
      <c r="I20" s="51" t="str">
        <f t="shared" si="3"/>
        <v>Non CCA Centre</v>
      </c>
      <c r="J20" s="11">
        <f>IF(B20=0,0,VLOOKUP(I20,'Formula &amp; Reference'!H3:I5,2,FALSE))</f>
        <v>0</v>
      </c>
      <c r="K20" s="54">
        <f t="shared" si="4"/>
        <v>0</v>
      </c>
      <c r="L20" s="8">
        <f>(VLOOKUP(B20,'Formula &amp; Reference'!A3:B88,2,FALSE)+D20)*K20</f>
        <v>0</v>
      </c>
      <c r="M20" s="8">
        <f>VLOOKUP(B20,'Formula &amp; Reference'!A3:B88,2,FALSE)+C20+D20+E20+H20+J20+L20</f>
        <v>0</v>
      </c>
    </row>
    <row r="21" spans="1:13" x14ac:dyDescent="0.25">
      <c r="A21" s="12">
        <v>43374</v>
      </c>
      <c r="B21" s="51">
        <f t="shared" si="0"/>
        <v>0</v>
      </c>
      <c r="C21" s="8">
        <f>IF(B21=0,0,VLOOKUP(B21,'Formula &amp; Reference'!A3:C88,3,FALSE))</f>
        <v>0</v>
      </c>
      <c r="D21" s="51">
        <f t="shared" si="1"/>
        <v>0</v>
      </c>
      <c r="E21" s="51">
        <f t="shared" si="2"/>
        <v>0</v>
      </c>
      <c r="F21" s="9" t="s">
        <v>21</v>
      </c>
      <c r="G21" s="13">
        <v>0.54100000000000004</v>
      </c>
      <c r="H21" s="8">
        <f>(VLOOKUP(B21,'Formula &amp; Reference'!A3:B88,2,FALSE)+C21+D21+E21)*G21</f>
        <v>0</v>
      </c>
      <c r="I21" s="51" t="str">
        <f t="shared" si="3"/>
        <v>Non CCA Centre</v>
      </c>
      <c r="J21" s="11">
        <f>IF(B21=0,0,VLOOKUP(I21,'Formula &amp; Reference'!H3:I5,2,FALSE))</f>
        <v>0</v>
      </c>
      <c r="K21" s="54">
        <f t="shared" si="4"/>
        <v>0</v>
      </c>
      <c r="L21" s="8">
        <f>(VLOOKUP(B21,'Formula &amp; Reference'!A3:B88,2,FALSE)+D21)*K21</f>
        <v>0</v>
      </c>
      <c r="M21" s="8">
        <f>VLOOKUP(B21,'Formula &amp; Reference'!A3:B88,2,FALSE)+C21+D21+E21+H21+J21+L21</f>
        <v>0</v>
      </c>
    </row>
    <row r="22" spans="1:13" x14ac:dyDescent="0.25">
      <c r="A22" s="12">
        <v>43405</v>
      </c>
      <c r="B22" s="51">
        <f>B21</f>
        <v>0</v>
      </c>
      <c r="C22" s="8">
        <f>IF(B22=0,0,VLOOKUP(B22,'Formula &amp; Reference'!A3:C88,3,FALSE))</f>
        <v>0</v>
      </c>
      <c r="D22" s="51">
        <f t="shared" si="1"/>
        <v>0</v>
      </c>
      <c r="E22" s="51">
        <f t="shared" si="2"/>
        <v>0</v>
      </c>
      <c r="F22" s="9" t="s">
        <v>21</v>
      </c>
      <c r="G22" s="13">
        <v>0.60699999999999998</v>
      </c>
      <c r="H22" s="8">
        <f>(VLOOKUP(B22,'Formula &amp; Reference'!A3:B88,2,FALSE)+C22+D22+E22)*G22</f>
        <v>0</v>
      </c>
      <c r="I22" s="51" t="str">
        <f t="shared" si="3"/>
        <v>Non CCA Centre</v>
      </c>
      <c r="J22" s="11">
        <f>IF(B22=0,0,VLOOKUP(I22,'Formula &amp; Reference'!H3:I5,2,FALSE))</f>
        <v>0</v>
      </c>
      <c r="K22" s="54">
        <f t="shared" si="4"/>
        <v>0</v>
      </c>
      <c r="L22" s="8">
        <f>(VLOOKUP(B22,'Formula &amp; Reference'!A3:B88,2,FALSE)+D22)*K22</f>
        <v>0</v>
      </c>
      <c r="M22" s="8">
        <f>VLOOKUP(B22,'Formula &amp; Reference'!A3:B88,2,FALSE)+C22+D22+E22+H22+J22+L22</f>
        <v>0</v>
      </c>
    </row>
    <row r="23" spans="1:13" x14ac:dyDescent="0.25">
      <c r="A23" s="12">
        <v>43435</v>
      </c>
      <c r="B23" s="51">
        <f t="shared" si="0"/>
        <v>0</v>
      </c>
      <c r="C23" s="8">
        <f>IF(B23=0,0,VLOOKUP(B23,'Formula &amp; Reference'!A3:C88,3,FALSE))</f>
        <v>0</v>
      </c>
      <c r="D23" s="51">
        <f t="shared" si="1"/>
        <v>0</v>
      </c>
      <c r="E23" s="51">
        <f t="shared" si="2"/>
        <v>0</v>
      </c>
      <c r="F23" s="9" t="s">
        <v>21</v>
      </c>
      <c r="G23" s="13">
        <v>0.60699999999999998</v>
      </c>
      <c r="H23" s="8">
        <f>(VLOOKUP(B23,'Formula &amp; Reference'!A3:B88,2,FALSE)+C23+D23+E23)*G23</f>
        <v>0</v>
      </c>
      <c r="I23" s="51" t="str">
        <f t="shared" si="3"/>
        <v>Non CCA Centre</v>
      </c>
      <c r="J23" s="11">
        <f>IF(B23=0,0,VLOOKUP(I23,'Formula &amp; Reference'!H3:I5,2,FALSE))</f>
        <v>0</v>
      </c>
      <c r="K23" s="54">
        <f t="shared" si="4"/>
        <v>0</v>
      </c>
      <c r="L23" s="8">
        <f>(VLOOKUP(B23,'Formula &amp; Reference'!A3:B88,2,FALSE)+D23)*K23</f>
        <v>0</v>
      </c>
      <c r="M23" s="8">
        <f>VLOOKUP(B23,'Formula &amp; Reference'!A3:B88,2,FALSE)+C23+D23+E23+H23+J23+L23</f>
        <v>0</v>
      </c>
    </row>
    <row r="24" spans="1:13" x14ac:dyDescent="0.25">
      <c r="A24" s="12">
        <v>43466</v>
      </c>
      <c r="B24" s="51">
        <f t="shared" si="0"/>
        <v>0</v>
      </c>
      <c r="C24" s="8">
        <f>IF(B24=0,0,VLOOKUP(B24,'Formula &amp; Reference'!A3:C88,3,FALSE))</f>
        <v>0</v>
      </c>
      <c r="D24" s="51">
        <f t="shared" si="1"/>
        <v>0</v>
      </c>
      <c r="E24" s="51">
        <f t="shared" si="2"/>
        <v>0</v>
      </c>
      <c r="F24" s="9" t="s">
        <v>21</v>
      </c>
      <c r="G24" s="13">
        <v>0.60699999999999998</v>
      </c>
      <c r="H24" s="8">
        <f>(VLOOKUP(B24,'Formula &amp; Reference'!A3:B88,2,FALSE)+C24+D24+E24)*G24</f>
        <v>0</v>
      </c>
      <c r="I24" s="51" t="str">
        <f t="shared" si="3"/>
        <v>Non CCA Centre</v>
      </c>
      <c r="J24" s="11">
        <f>IF(B24=0,0,VLOOKUP(I24,'Formula &amp; Reference'!H3:I5,2,FALSE))</f>
        <v>0</v>
      </c>
      <c r="K24" s="54">
        <f t="shared" si="4"/>
        <v>0</v>
      </c>
      <c r="L24" s="8">
        <f>(VLOOKUP(B24,'Formula &amp; Reference'!A3:B88,2,FALSE)+D24)*K24</f>
        <v>0</v>
      </c>
      <c r="M24" s="8">
        <f>VLOOKUP(B24,'Formula &amp; Reference'!A3:B88,2,FALSE)+C24+D24+E24+H24+J24+L24</f>
        <v>0</v>
      </c>
    </row>
    <row r="25" spans="1:13" x14ac:dyDescent="0.25">
      <c r="A25" s="12">
        <v>43497</v>
      </c>
      <c r="B25" s="51">
        <f t="shared" si="0"/>
        <v>0</v>
      </c>
      <c r="C25" s="8">
        <f>IF(B25=0,0,VLOOKUP(B25,'Formula &amp; Reference'!A3:C88,3,FALSE))</f>
        <v>0</v>
      </c>
      <c r="D25" s="51">
        <f t="shared" si="1"/>
        <v>0</v>
      </c>
      <c r="E25" s="51">
        <f t="shared" si="2"/>
        <v>0</v>
      </c>
      <c r="F25" s="9" t="s">
        <v>21</v>
      </c>
      <c r="G25" s="13">
        <v>0.61099999999999999</v>
      </c>
      <c r="H25" s="8">
        <f>(VLOOKUP(B25,'Formula &amp; Reference'!A3:B88,2,FALSE)+C25+D25+E25)*G25</f>
        <v>0</v>
      </c>
      <c r="I25" s="51" t="str">
        <f t="shared" si="3"/>
        <v>Non CCA Centre</v>
      </c>
      <c r="J25" s="11">
        <f>IF(B25=0,0,VLOOKUP(I25,'Formula &amp; Reference'!H3:I5,2,FALSE))</f>
        <v>0</v>
      </c>
      <c r="K25" s="54">
        <f t="shared" si="4"/>
        <v>0</v>
      </c>
      <c r="L25" s="8">
        <f>(VLOOKUP(B25,'Formula &amp; Reference'!A3:B88,2,FALSE)+D25)*K25</f>
        <v>0</v>
      </c>
      <c r="M25" s="8">
        <f>VLOOKUP(B25,'Formula &amp; Reference'!A3:B88,2,FALSE)+C25+D25+E25+H25+J25+L25</f>
        <v>0</v>
      </c>
    </row>
    <row r="26" spans="1:13" x14ac:dyDescent="0.25">
      <c r="A26" s="12">
        <v>43525</v>
      </c>
      <c r="B26" s="51">
        <f t="shared" si="0"/>
        <v>0</v>
      </c>
      <c r="C26" s="8">
        <f>IF(B26=0,0,VLOOKUP(B26,'Formula &amp; Reference'!A3:C88,3,FALSE))</f>
        <v>0</v>
      </c>
      <c r="D26" s="51">
        <f t="shared" si="1"/>
        <v>0</v>
      </c>
      <c r="E26" s="51">
        <f t="shared" si="2"/>
        <v>0</v>
      </c>
      <c r="F26" s="9" t="s">
        <v>21</v>
      </c>
      <c r="G26" s="13">
        <v>0.61099999999999999</v>
      </c>
      <c r="H26" s="8">
        <f>(VLOOKUP(B26,'Formula &amp; Reference'!A3:B88,2,FALSE)+C26+D26+E26)*G26</f>
        <v>0</v>
      </c>
      <c r="I26" s="51" t="str">
        <f t="shared" si="3"/>
        <v>Non CCA Centre</v>
      </c>
      <c r="J26" s="11">
        <f>IF(B26=0,0,VLOOKUP(I26,'Formula &amp; Reference'!H3:I5,2,FALSE))</f>
        <v>0</v>
      </c>
      <c r="K26" s="54">
        <f t="shared" si="4"/>
        <v>0</v>
      </c>
      <c r="L26" s="8">
        <f>(VLOOKUP(B26,'Formula &amp; Reference'!A3:B88,2,FALSE)+D26)*K26</f>
        <v>0</v>
      </c>
      <c r="M26" s="8">
        <f>VLOOKUP(B26,'Formula &amp; Reference'!A3:B88,2,FALSE)+C26+D26+E26+H26+J26+L26</f>
        <v>0</v>
      </c>
    </row>
    <row r="27" spans="1:13" x14ac:dyDescent="0.25">
      <c r="A27" s="12">
        <v>43556</v>
      </c>
      <c r="B27" s="51">
        <f t="shared" si="0"/>
        <v>0</v>
      </c>
      <c r="C27" s="8">
        <f>IF(B27=0,0,VLOOKUP(B27,'Formula &amp; Reference'!A3:C88,3,FALSE))</f>
        <v>0</v>
      </c>
      <c r="D27" s="51">
        <f t="shared" si="1"/>
        <v>0</v>
      </c>
      <c r="E27" s="51">
        <f t="shared" si="2"/>
        <v>0</v>
      </c>
      <c r="F27" s="9" t="s">
        <v>21</v>
      </c>
      <c r="G27" s="13">
        <v>0.61099999999999999</v>
      </c>
      <c r="H27" s="8">
        <f>(VLOOKUP(B27,'Formula &amp; Reference'!A3:B88,2,FALSE)+C27+D27+E27)*G27</f>
        <v>0</v>
      </c>
      <c r="I27" s="51" t="str">
        <f t="shared" si="3"/>
        <v>Non CCA Centre</v>
      </c>
      <c r="J27" s="11">
        <f>IF(B27=0,0,VLOOKUP(I27,'Formula &amp; Reference'!H3:I5,2,FALSE))</f>
        <v>0</v>
      </c>
      <c r="K27" s="54">
        <f t="shared" si="4"/>
        <v>0</v>
      </c>
      <c r="L27" s="8">
        <f>(VLOOKUP(B27,'Formula &amp; Reference'!A3:B88,2,FALSE)+D27)*K27</f>
        <v>0</v>
      </c>
      <c r="M27" s="8">
        <f>VLOOKUP(B27,'Formula &amp; Reference'!A3:B88,2,FALSE)+C27+D27+E27+H27+J27+L27</f>
        <v>0</v>
      </c>
    </row>
    <row r="28" spans="1:13" x14ac:dyDescent="0.25">
      <c r="A28" s="12">
        <v>43586</v>
      </c>
      <c r="B28" s="51">
        <f t="shared" si="0"/>
        <v>0</v>
      </c>
      <c r="C28" s="8">
        <f>IF(B28=0,0,VLOOKUP(B28,'Formula &amp; Reference'!A3:C88,3,FALSE))</f>
        <v>0</v>
      </c>
      <c r="D28" s="51">
        <f t="shared" si="1"/>
        <v>0</v>
      </c>
      <c r="E28" s="51">
        <f t="shared" si="2"/>
        <v>0</v>
      </c>
      <c r="F28" s="9" t="s">
        <v>21</v>
      </c>
      <c r="G28" s="13">
        <v>0.64500000000000002</v>
      </c>
      <c r="H28" s="8">
        <f>(VLOOKUP(B28,'Formula &amp; Reference'!A3:B88,2,FALSE)+C28+D28+E28)*G28</f>
        <v>0</v>
      </c>
      <c r="I28" s="51" t="str">
        <f t="shared" si="3"/>
        <v>Non CCA Centre</v>
      </c>
      <c r="J28" s="11">
        <f>IF(B28=0,0,VLOOKUP(I28,'Formula &amp; Reference'!H3:I5,2,FALSE))</f>
        <v>0</v>
      </c>
      <c r="K28" s="54">
        <f t="shared" si="4"/>
        <v>0</v>
      </c>
      <c r="L28" s="8">
        <f>(VLOOKUP(B28,'Formula &amp; Reference'!A3:B88,2,FALSE)+D28)*K28</f>
        <v>0</v>
      </c>
      <c r="M28" s="8">
        <f>VLOOKUP(B28,'Formula &amp; Reference'!A3:B88,2,FALSE)+C28+D28+E28+H28+J28+L28</f>
        <v>0</v>
      </c>
    </row>
    <row r="29" spans="1:13" x14ac:dyDescent="0.25">
      <c r="A29" s="12">
        <v>43617</v>
      </c>
      <c r="B29" s="51">
        <f t="shared" si="0"/>
        <v>0</v>
      </c>
      <c r="C29" s="8">
        <f>IF(B29=0,0,VLOOKUP(B29,'Formula &amp; Reference'!A3:C88,3,FALSE))</f>
        <v>0</v>
      </c>
      <c r="D29" s="51">
        <f t="shared" si="1"/>
        <v>0</v>
      </c>
      <c r="E29" s="51">
        <f t="shared" si="2"/>
        <v>0</v>
      </c>
      <c r="F29" s="9" t="s">
        <v>21</v>
      </c>
      <c r="G29" s="13">
        <v>0.64500000000000002</v>
      </c>
      <c r="H29" s="8">
        <f>(VLOOKUP(B29,'Formula &amp; Reference'!A3:B88,2,FALSE)+C29+D29+E29)*G29</f>
        <v>0</v>
      </c>
      <c r="I29" s="51" t="str">
        <f t="shared" si="3"/>
        <v>Non CCA Centre</v>
      </c>
      <c r="J29" s="11">
        <f>IF(B29=0,0,VLOOKUP(I29,'Formula &amp; Reference'!H3:I5,2,FALSE))</f>
        <v>0</v>
      </c>
      <c r="K29" s="54">
        <f t="shared" si="4"/>
        <v>0</v>
      </c>
      <c r="L29" s="8">
        <f>(VLOOKUP(B29,'Formula &amp; Reference'!A3:B88,2,FALSE)+D29)*K29</f>
        <v>0</v>
      </c>
      <c r="M29" s="8">
        <f>VLOOKUP(B29,'Formula &amp; Reference'!A3:B88,2,FALSE)+C29+D29+E29+H29+J29+L29</f>
        <v>0</v>
      </c>
    </row>
    <row r="30" spans="1:13" x14ac:dyDescent="0.25">
      <c r="A30" s="12">
        <v>43647</v>
      </c>
      <c r="B30" s="51">
        <f t="shared" si="0"/>
        <v>0</v>
      </c>
      <c r="C30" s="8">
        <f>IF(B30=0,0,VLOOKUP(B30,'Formula &amp; Reference'!A3:C88,3,FALSE))</f>
        <v>0</v>
      </c>
      <c r="D30" s="51">
        <f t="shared" si="1"/>
        <v>0</v>
      </c>
      <c r="E30" s="51">
        <f t="shared" si="2"/>
        <v>0</v>
      </c>
      <c r="F30" s="9" t="s">
        <v>21</v>
      </c>
      <c r="G30" s="13">
        <v>0.64500000000000002</v>
      </c>
      <c r="H30" s="8">
        <f>(VLOOKUP(B30,'Formula &amp; Reference'!A3:B88,2,FALSE)+C30+D30+E30)*G30</f>
        <v>0</v>
      </c>
      <c r="I30" s="51" t="str">
        <f t="shared" si="3"/>
        <v>Non CCA Centre</v>
      </c>
      <c r="J30" s="11">
        <f>IF(B30=0,0,VLOOKUP(I30,'Formula &amp; Reference'!H3:I5,2,FALSE))</f>
        <v>0</v>
      </c>
      <c r="K30" s="54">
        <f t="shared" si="4"/>
        <v>0</v>
      </c>
      <c r="L30" s="8">
        <f>(VLOOKUP(B30,'Formula &amp; Reference'!A3:B88,2,FALSE)+D30)*K30</f>
        <v>0</v>
      </c>
      <c r="M30" s="8">
        <f>VLOOKUP(B30,'Formula &amp; Reference'!A3:B88,2,FALSE)+C30+D30+E30+H30+J30+L30</f>
        <v>0</v>
      </c>
    </row>
    <row r="31" spans="1:13" x14ac:dyDescent="0.25">
      <c r="A31" s="12">
        <v>43678</v>
      </c>
      <c r="B31" s="51">
        <f t="shared" si="0"/>
        <v>0</v>
      </c>
      <c r="C31" s="8">
        <f>IF(B31=0,0,VLOOKUP(B31,'Formula &amp; Reference'!A3:C88,3,FALSE))</f>
        <v>0</v>
      </c>
      <c r="D31" s="51">
        <f t="shared" si="1"/>
        <v>0</v>
      </c>
      <c r="E31" s="51">
        <f t="shared" si="2"/>
        <v>0</v>
      </c>
      <c r="F31" s="9" t="s">
        <v>21</v>
      </c>
      <c r="G31" s="13">
        <v>0.68100000000000005</v>
      </c>
      <c r="H31" s="8">
        <f>(VLOOKUP(B31,'Formula &amp; Reference'!A3:B88,2,FALSE)+C31+D31+E31)*G31</f>
        <v>0</v>
      </c>
      <c r="I31" s="51" t="str">
        <f t="shared" si="3"/>
        <v>Non CCA Centre</v>
      </c>
      <c r="J31" s="11">
        <f>IF(B31=0,0,VLOOKUP(I31,'Formula &amp; Reference'!H3:I5,2,FALSE))</f>
        <v>0</v>
      </c>
      <c r="K31" s="54">
        <f t="shared" si="4"/>
        <v>0</v>
      </c>
      <c r="L31" s="8">
        <f>(VLOOKUP(B31,'Formula &amp; Reference'!A3:B88,2,FALSE)+D31)*K31</f>
        <v>0</v>
      </c>
      <c r="M31" s="8">
        <f>VLOOKUP(B31,'Formula &amp; Reference'!A3:B88,2,FALSE)+C31+D31+E31+H31+J31+L31</f>
        <v>0</v>
      </c>
    </row>
    <row r="32" spans="1:13" x14ac:dyDescent="0.25">
      <c r="A32" s="12">
        <v>43709</v>
      </c>
      <c r="B32" s="51">
        <f t="shared" si="0"/>
        <v>0</v>
      </c>
      <c r="C32" s="8">
        <f>IF(B32=0,0,VLOOKUP(B32,'Formula &amp; Reference'!A3:C88,3,FALSE))</f>
        <v>0</v>
      </c>
      <c r="D32" s="51">
        <f t="shared" si="1"/>
        <v>0</v>
      </c>
      <c r="E32" s="51">
        <f t="shared" si="2"/>
        <v>0</v>
      </c>
      <c r="F32" s="9" t="s">
        <v>21</v>
      </c>
      <c r="G32" s="13">
        <v>0.68100000000000005</v>
      </c>
      <c r="H32" s="8">
        <f>(VLOOKUP(B32,'Formula &amp; Reference'!A3:B88,2,FALSE)+C32+D32+E32)*G32</f>
        <v>0</v>
      </c>
      <c r="I32" s="51" t="str">
        <f t="shared" si="3"/>
        <v>Non CCA Centre</v>
      </c>
      <c r="J32" s="11">
        <f>IF(B32=0,0,VLOOKUP(I32,'Formula &amp; Reference'!H3:I5,2,FALSE))</f>
        <v>0</v>
      </c>
      <c r="K32" s="54">
        <f t="shared" si="4"/>
        <v>0</v>
      </c>
      <c r="L32" s="8">
        <f>(VLOOKUP(B32,'Formula &amp; Reference'!A3:B88,2,FALSE)+D32)*K32</f>
        <v>0</v>
      </c>
      <c r="M32" s="8">
        <f>VLOOKUP(B32,'Formula &amp; Reference'!A3:B88,2,FALSE)+C32+D32+E32+H32+J32+L32</f>
        <v>0</v>
      </c>
    </row>
    <row r="33" spans="1:13" x14ac:dyDescent="0.25">
      <c r="A33" s="12">
        <v>43739</v>
      </c>
      <c r="B33" s="52">
        <f t="shared" si="0"/>
        <v>0</v>
      </c>
      <c r="C33" s="14">
        <f>IF(B33=0,0,VLOOKUP(B33,'Formula &amp; Reference'!A3:C88,3,FALSE))</f>
        <v>0</v>
      </c>
      <c r="D33" s="51">
        <f t="shared" si="1"/>
        <v>0</v>
      </c>
      <c r="E33" s="51">
        <f t="shared" si="2"/>
        <v>0</v>
      </c>
      <c r="F33" s="9" t="s">
        <v>21</v>
      </c>
      <c r="G33" s="13">
        <v>0.68100000000000005</v>
      </c>
      <c r="H33" s="14">
        <f>(VLOOKUP(B33,'Formula &amp; Reference'!A3:B88,2,FALSE)+C33+D33+E33)*G33</f>
        <v>0</v>
      </c>
      <c r="I33" s="51" t="str">
        <f t="shared" si="3"/>
        <v>Non CCA Centre</v>
      </c>
      <c r="J33" s="15">
        <f>IF(B33=0,0,VLOOKUP(I33,'Formula &amp; Reference'!H3:I5,2,FALSE))</f>
        <v>0</v>
      </c>
      <c r="K33" s="54">
        <f t="shared" si="4"/>
        <v>0</v>
      </c>
      <c r="L33" s="14">
        <f>(VLOOKUP(B33,'Formula &amp; Reference'!A3:B88,2,FALSE)+D33)*K33</f>
        <v>0</v>
      </c>
      <c r="M33" s="14">
        <f>VLOOKUP(B33,'Formula &amp; Reference'!A3:B88,2,FALSE)+C33+D33+E33+H33+J33+L33</f>
        <v>0</v>
      </c>
    </row>
    <row r="34" spans="1:13" x14ac:dyDescent="0.25">
      <c r="A34" s="12">
        <v>43770</v>
      </c>
      <c r="B34" s="51">
        <f>B33</f>
        <v>0</v>
      </c>
      <c r="C34" s="8">
        <f>IF(B34=0,0,VLOOKUP(B34,'Formula &amp; Reference'!A3:C88,3,FALSE))</f>
        <v>0</v>
      </c>
      <c r="D34" s="51">
        <f t="shared" si="1"/>
        <v>0</v>
      </c>
      <c r="E34" s="51">
        <f t="shared" si="2"/>
        <v>0</v>
      </c>
      <c r="F34" s="9" t="s">
        <v>21</v>
      </c>
      <c r="G34" s="13">
        <v>0.71699999999999997</v>
      </c>
      <c r="H34" s="8">
        <f>(VLOOKUP(B34,'Formula &amp; Reference'!A3:B88,2,FALSE)+C34+D34+E34)*G34</f>
        <v>0</v>
      </c>
      <c r="I34" s="51" t="str">
        <f t="shared" si="3"/>
        <v>Non CCA Centre</v>
      </c>
      <c r="J34" s="11">
        <f>IF(B34=0,0,VLOOKUP(I34,'Formula &amp; Reference'!H3:I5,2,FALSE))</f>
        <v>0</v>
      </c>
      <c r="K34" s="54">
        <f t="shared" si="4"/>
        <v>0</v>
      </c>
      <c r="L34" s="8">
        <f>(VLOOKUP(B34,'Formula &amp; Reference'!A3:B88,2,FALSE)+D34)*K34</f>
        <v>0</v>
      </c>
      <c r="M34" s="8">
        <f>VLOOKUP(B34,'Formula &amp; Reference'!A3:B88,2,FALSE)+C34+D34+E34+H34+J34+L34</f>
        <v>0</v>
      </c>
    </row>
    <row r="35" spans="1:13" x14ac:dyDescent="0.25">
      <c r="A35" s="12">
        <v>43800</v>
      </c>
      <c r="B35" s="51">
        <f t="shared" si="0"/>
        <v>0</v>
      </c>
      <c r="C35" s="8">
        <f>IF(B35=0,0,VLOOKUP(B35,'Formula &amp; Reference'!A3:C88,3,FALSE))</f>
        <v>0</v>
      </c>
      <c r="D35" s="51">
        <f t="shared" si="1"/>
        <v>0</v>
      </c>
      <c r="E35" s="51">
        <f t="shared" si="2"/>
        <v>0</v>
      </c>
      <c r="F35" s="9" t="s">
        <v>21</v>
      </c>
      <c r="G35" s="13">
        <v>0.71699999999999997</v>
      </c>
      <c r="H35" s="8">
        <f>(VLOOKUP(B35,'Formula &amp; Reference'!A3:B88,2,FALSE)+C35+D35+E35)*G35</f>
        <v>0</v>
      </c>
      <c r="I35" s="51" t="str">
        <f t="shared" si="3"/>
        <v>Non CCA Centre</v>
      </c>
      <c r="J35" s="11">
        <f>IF(B35=0,0,VLOOKUP(I35,'Formula &amp; Reference'!H3:I5,2,FALSE))</f>
        <v>0</v>
      </c>
      <c r="K35" s="54">
        <f t="shared" si="4"/>
        <v>0</v>
      </c>
      <c r="L35" s="8">
        <f>(VLOOKUP(B35,'Formula &amp; Reference'!A3:B88,2,FALSE)+D35)*K35</f>
        <v>0</v>
      </c>
      <c r="M35" s="8">
        <f>VLOOKUP(B35,'Formula &amp; Reference'!A3:B88,2,FALSE)+C35+D35+E35+H35+J35+L35</f>
        <v>0</v>
      </c>
    </row>
    <row r="36" spans="1:13" x14ac:dyDescent="0.25">
      <c r="A36" s="12">
        <v>43831</v>
      </c>
      <c r="B36" s="51">
        <f t="shared" si="0"/>
        <v>0</v>
      </c>
      <c r="C36" s="8">
        <f>IF(B36=0,0,VLOOKUP(B36,'Formula &amp; Reference'!A3:C88,3,FALSE))</f>
        <v>0</v>
      </c>
      <c r="D36" s="51">
        <f t="shared" si="1"/>
        <v>0</v>
      </c>
      <c r="E36" s="51">
        <f t="shared" si="2"/>
        <v>0</v>
      </c>
      <c r="F36" s="9" t="s">
        <v>21</v>
      </c>
      <c r="G36" s="13">
        <v>0.71699999999999997</v>
      </c>
      <c r="H36" s="8">
        <f>(VLOOKUP(B36,'Formula &amp; Reference'!A3:B88,2,FALSE)+C36+D36+E36)*G36</f>
        <v>0</v>
      </c>
      <c r="I36" s="51" t="str">
        <f t="shared" si="3"/>
        <v>Non CCA Centre</v>
      </c>
      <c r="J36" s="11">
        <f>IF(B36=0,0,VLOOKUP(I36,'Formula &amp; Reference'!H3:I5,2,FALSE))</f>
        <v>0</v>
      </c>
      <c r="K36" s="54">
        <f t="shared" si="4"/>
        <v>0</v>
      </c>
      <c r="L36" s="8">
        <f>(VLOOKUP(B36,'Formula &amp; Reference'!A3:B88,2,FALSE)+D36)*K36</f>
        <v>0</v>
      </c>
      <c r="M36" s="8">
        <f>VLOOKUP(B36,'Formula &amp; Reference'!A3:B88,2,FALSE)+C36+D36+E36+H36+J36+L36</f>
        <v>0</v>
      </c>
    </row>
    <row r="37" spans="1:13" x14ac:dyDescent="0.25">
      <c r="A37" s="12">
        <v>43862</v>
      </c>
      <c r="B37" s="51">
        <f t="shared" si="0"/>
        <v>0</v>
      </c>
      <c r="C37" s="8">
        <f>IF(B37=0,0,VLOOKUP(B37,'Formula &amp; Reference'!A3:C88,3,FALSE))</f>
        <v>0</v>
      </c>
      <c r="D37" s="51">
        <f t="shared" si="1"/>
        <v>0</v>
      </c>
      <c r="E37" s="51">
        <f t="shared" si="2"/>
        <v>0</v>
      </c>
      <c r="F37" s="9" t="s">
        <v>21</v>
      </c>
      <c r="G37" s="13">
        <v>0.75900000000000001</v>
      </c>
      <c r="H37" s="8">
        <f>(VLOOKUP(B37,'Formula &amp; Reference'!A3:B88,2,FALSE)+C37+D37+E37)*G37</f>
        <v>0</v>
      </c>
      <c r="I37" s="51" t="str">
        <f t="shared" si="3"/>
        <v>Non CCA Centre</v>
      </c>
      <c r="J37" s="11">
        <f>IF(B37=0,0,VLOOKUP(I37,'Formula &amp; Reference'!H3:I5,2,FALSE))</f>
        <v>0</v>
      </c>
      <c r="K37" s="54">
        <f t="shared" si="4"/>
        <v>0</v>
      </c>
      <c r="L37" s="8">
        <f>(VLOOKUP(B37,'Formula &amp; Reference'!A3:B88,2,FALSE)+D37)*K37</f>
        <v>0</v>
      </c>
      <c r="M37" s="8">
        <f>VLOOKUP(B37,'Formula &amp; Reference'!A3:B88,2,FALSE)+C37+D37+E37+H37+J37+L37</f>
        <v>0</v>
      </c>
    </row>
    <row r="38" spans="1:13" x14ac:dyDescent="0.25">
      <c r="A38" s="12">
        <v>43891</v>
      </c>
      <c r="B38" s="51">
        <f t="shared" si="0"/>
        <v>0</v>
      </c>
      <c r="C38" s="8">
        <f>IF(B38=0,0,VLOOKUP(B38,'Formula &amp; Reference'!A3:C88,3,FALSE))</f>
        <v>0</v>
      </c>
      <c r="D38" s="51">
        <f t="shared" si="1"/>
        <v>0</v>
      </c>
      <c r="E38" s="51">
        <f t="shared" si="2"/>
        <v>0</v>
      </c>
      <c r="F38" s="9" t="s">
        <v>21</v>
      </c>
      <c r="G38" s="13">
        <v>0.75900000000000001</v>
      </c>
      <c r="H38" s="8">
        <f>(VLOOKUP(B38,'Formula &amp; Reference'!A3:B88,2,FALSE)+C38+D38+E38)*G38</f>
        <v>0</v>
      </c>
      <c r="I38" s="51" t="str">
        <f t="shared" si="3"/>
        <v>Non CCA Centre</v>
      </c>
      <c r="J38" s="11">
        <f>IF(B38=0,0,VLOOKUP(I38,'Formula &amp; Reference'!H3:I5,2,FALSE))</f>
        <v>0</v>
      </c>
      <c r="K38" s="54">
        <f t="shared" si="4"/>
        <v>0</v>
      </c>
      <c r="L38" s="8">
        <f>(VLOOKUP(B38,'Formula &amp; Reference'!A3:B88,2,FALSE)+D38)*K38</f>
        <v>0</v>
      </c>
      <c r="M38" s="8">
        <f>VLOOKUP(B38,'Formula &amp; Reference'!A3:B88,2,FALSE)+C38+D38+E38+H38+J38+L38</f>
        <v>0</v>
      </c>
    </row>
    <row r="39" spans="1:13" x14ac:dyDescent="0.25">
      <c r="A39" s="12">
        <v>43922</v>
      </c>
      <c r="B39" s="51">
        <f t="shared" si="0"/>
        <v>0</v>
      </c>
      <c r="C39" s="8">
        <f>IF(B39=0,0,VLOOKUP(B39,'Formula &amp; Reference'!A3:C88,3,FALSE))</f>
        <v>0</v>
      </c>
      <c r="D39" s="51">
        <f t="shared" si="1"/>
        <v>0</v>
      </c>
      <c r="E39" s="51">
        <f t="shared" si="2"/>
        <v>0</v>
      </c>
      <c r="F39" s="9" t="s">
        <v>21</v>
      </c>
      <c r="G39" s="13">
        <v>0.75900000000000001</v>
      </c>
      <c r="H39" s="8">
        <f>(VLOOKUP(B39,'Formula &amp; Reference'!A3:B88,2,FALSE)+C39+D39+E39)*G39</f>
        <v>0</v>
      </c>
      <c r="I39" s="51" t="str">
        <f t="shared" si="3"/>
        <v>Non CCA Centre</v>
      </c>
      <c r="J39" s="11">
        <f>IF(B39=0,0,VLOOKUP(I39,'Formula &amp; Reference'!H3:I5,2,FALSE))</f>
        <v>0</v>
      </c>
      <c r="K39" s="54">
        <f t="shared" si="4"/>
        <v>0</v>
      </c>
      <c r="L39" s="8">
        <f>(VLOOKUP(B39,'Formula &amp; Reference'!A3:B88,2,FALSE)+D39)*K39</f>
        <v>0</v>
      </c>
      <c r="M39" s="8">
        <f>VLOOKUP(B39,'Formula &amp; Reference'!A3:B88,2,FALSE)+C39+D39+E39+H39+J39+L39</f>
        <v>0</v>
      </c>
    </row>
    <row r="40" spans="1:13" x14ac:dyDescent="0.25">
      <c r="A40" s="12">
        <v>43952</v>
      </c>
      <c r="B40" s="51">
        <f t="shared" si="0"/>
        <v>0</v>
      </c>
      <c r="C40" s="8">
        <f>IF(B40=0,0,VLOOKUP(B40,'Formula &amp; Reference'!A3:C88,3,FALSE))</f>
        <v>0</v>
      </c>
      <c r="D40" s="51">
        <f t="shared" si="1"/>
        <v>0</v>
      </c>
      <c r="E40" s="51">
        <f t="shared" si="2"/>
        <v>0</v>
      </c>
      <c r="F40" s="9" t="s">
        <v>21</v>
      </c>
      <c r="G40" s="13">
        <v>0.76100000000000001</v>
      </c>
      <c r="H40" s="8">
        <f>(VLOOKUP(B40,'Formula &amp; Reference'!A3:B88,2,FALSE)+C40+D40+E40)*G40</f>
        <v>0</v>
      </c>
      <c r="I40" s="51" t="str">
        <f t="shared" si="3"/>
        <v>Non CCA Centre</v>
      </c>
      <c r="J40" s="11">
        <f>IF(B40=0,0,VLOOKUP(I40,'Formula &amp; Reference'!H3:I5,2,FALSE))</f>
        <v>0</v>
      </c>
      <c r="K40" s="54">
        <f t="shared" si="4"/>
        <v>0</v>
      </c>
      <c r="L40" s="8">
        <f>(VLOOKUP(B40,'Formula &amp; Reference'!A3:B88,2,FALSE)+D40)*K40</f>
        <v>0</v>
      </c>
      <c r="M40" s="8">
        <f>VLOOKUP(B40,'Formula &amp; Reference'!A3:B88,2,FALSE)+C40+D40+E40+H40+J40+L40</f>
        <v>0</v>
      </c>
    </row>
    <row r="41" spans="1:13" x14ac:dyDescent="0.25">
      <c r="A41" s="12">
        <v>43983</v>
      </c>
      <c r="B41" s="51">
        <f t="shared" si="0"/>
        <v>0</v>
      </c>
      <c r="C41" s="8">
        <f>IF(B41=0,0,VLOOKUP(B41,'Formula &amp; Reference'!A3:C88,3,FALSE))</f>
        <v>0</v>
      </c>
      <c r="D41" s="51">
        <f t="shared" si="1"/>
        <v>0</v>
      </c>
      <c r="E41" s="51">
        <f t="shared" si="2"/>
        <v>0</v>
      </c>
      <c r="F41" s="9" t="s">
        <v>21</v>
      </c>
      <c r="G41" s="13">
        <v>0.76100000000000001</v>
      </c>
      <c r="H41" s="8">
        <f>(VLOOKUP(B41,'Formula &amp; Reference'!A3:B88,2,FALSE)+C41+D41+E41)*G41</f>
        <v>0</v>
      </c>
      <c r="I41" s="51" t="str">
        <f t="shared" si="3"/>
        <v>Non CCA Centre</v>
      </c>
      <c r="J41" s="11">
        <f>IF(B41=0,0,VLOOKUP(I41,'Formula &amp; Reference'!H3:I5,2,FALSE))</f>
        <v>0</v>
      </c>
      <c r="K41" s="54">
        <f t="shared" si="4"/>
        <v>0</v>
      </c>
      <c r="L41" s="8">
        <f>(VLOOKUP(B41,'Formula &amp; Reference'!A3:B88,2,FALSE)+D41)*K41</f>
        <v>0</v>
      </c>
      <c r="M41" s="8">
        <f>VLOOKUP(B41,'Formula &amp; Reference'!A3:B88,2,FALSE)+C41+D41+E41+H41+J41+L41</f>
        <v>0</v>
      </c>
    </row>
    <row r="42" spans="1:13" x14ac:dyDescent="0.25">
      <c r="A42" s="12">
        <v>44013</v>
      </c>
      <c r="B42" s="51">
        <f t="shared" si="0"/>
        <v>0</v>
      </c>
      <c r="C42" s="8">
        <f>IF(B42=0,0,VLOOKUP(B42,'Formula &amp; Reference'!A3:C88,3,FALSE))</f>
        <v>0</v>
      </c>
      <c r="D42" s="51">
        <f t="shared" si="1"/>
        <v>0</v>
      </c>
      <c r="E42" s="51">
        <f t="shared" si="2"/>
        <v>0</v>
      </c>
      <c r="F42" s="9" t="s">
        <v>21</v>
      </c>
      <c r="G42" s="13">
        <v>0.76100000000000001</v>
      </c>
      <c r="H42" s="8">
        <f>(VLOOKUP(B42,'Formula &amp; Reference'!A3:B88,2,FALSE)+C42+D42+E42)*G42</f>
        <v>0</v>
      </c>
      <c r="I42" s="51" t="str">
        <f t="shared" si="3"/>
        <v>Non CCA Centre</v>
      </c>
      <c r="J42" s="11">
        <f>IF(B42=0,0,VLOOKUP(I42,'Formula &amp; Reference'!H3:I5,2,FALSE))</f>
        <v>0</v>
      </c>
      <c r="K42" s="54">
        <f t="shared" si="4"/>
        <v>0</v>
      </c>
      <c r="L42" s="8">
        <f>(VLOOKUP(B42,'Formula &amp; Reference'!A3:B88,2,FALSE)+D42)*K42</f>
        <v>0</v>
      </c>
      <c r="M42" s="8">
        <f>VLOOKUP(B42,'Formula &amp; Reference'!A3:B88,2,FALSE)+C42+D42+E42+H42+J42+L42</f>
        <v>0</v>
      </c>
    </row>
    <row r="43" spans="1:13" x14ac:dyDescent="0.25">
      <c r="A43" s="12">
        <v>44044</v>
      </c>
      <c r="B43" s="51">
        <f t="shared" si="0"/>
        <v>0</v>
      </c>
      <c r="C43" s="8">
        <f>IF(B43=0,0,VLOOKUP(B43,'Formula &amp; Reference'!A3:C88,3,FALSE))</f>
        <v>0</v>
      </c>
      <c r="D43" s="51">
        <f t="shared" si="1"/>
        <v>0</v>
      </c>
      <c r="E43" s="51">
        <f t="shared" si="2"/>
        <v>0</v>
      </c>
      <c r="F43" s="9" t="s">
        <v>21</v>
      </c>
      <c r="G43" s="13">
        <v>0.77500000000000002</v>
      </c>
      <c r="H43" s="8">
        <f>(VLOOKUP(B43,'Formula &amp; Reference'!A3:B88,2,FALSE)+C43+D43+E43)*G43</f>
        <v>0</v>
      </c>
      <c r="I43" s="51" t="str">
        <f t="shared" si="3"/>
        <v>Non CCA Centre</v>
      </c>
      <c r="J43" s="11">
        <f>IF(B43=0,0,VLOOKUP(I43,'Formula &amp; Reference'!H3:I5,2,FALSE))</f>
        <v>0</v>
      </c>
      <c r="K43" s="54">
        <f t="shared" si="4"/>
        <v>0</v>
      </c>
      <c r="L43" s="8">
        <f>(VLOOKUP(B43,'Formula &amp; Reference'!A3:B88,2,FALSE)+D43)*K43</f>
        <v>0</v>
      </c>
      <c r="M43" s="8">
        <f>VLOOKUP(B43,'Formula &amp; Reference'!A3:B88,2,FALSE)+C43+D43+E43+H43+J43+L43</f>
        <v>0</v>
      </c>
    </row>
    <row r="44" spans="1:13" x14ac:dyDescent="0.25">
      <c r="A44" s="12">
        <v>44075</v>
      </c>
      <c r="B44" s="51">
        <f t="shared" si="0"/>
        <v>0</v>
      </c>
      <c r="C44" s="8">
        <f>IF(B44=0,0,VLOOKUP(B44,'Formula &amp; Reference'!A3:C88,3,FALSE))</f>
        <v>0</v>
      </c>
      <c r="D44" s="51">
        <f t="shared" si="1"/>
        <v>0</v>
      </c>
      <c r="E44" s="51">
        <f t="shared" si="2"/>
        <v>0</v>
      </c>
      <c r="F44" s="9" t="s">
        <v>21</v>
      </c>
      <c r="G44" s="13">
        <v>0.77500000000000002</v>
      </c>
      <c r="H44" s="8">
        <f>(VLOOKUP(B44,'Formula &amp; Reference'!A3:B88,2,FALSE)+C44+D44+E44)*G44</f>
        <v>0</v>
      </c>
      <c r="I44" s="51" t="str">
        <f t="shared" si="3"/>
        <v>Non CCA Centre</v>
      </c>
      <c r="J44" s="11">
        <f>IF(B44=0,0,VLOOKUP(I44,'Formula &amp; Reference'!H3:I5,2,FALSE))</f>
        <v>0</v>
      </c>
      <c r="K44" s="54">
        <f t="shared" si="4"/>
        <v>0</v>
      </c>
      <c r="L44" s="8">
        <f>(VLOOKUP(B44,'Formula &amp; Reference'!A3:B88,2,FALSE)+D44)*K44</f>
        <v>0</v>
      </c>
      <c r="M44" s="8">
        <f>VLOOKUP(B44,'Formula &amp; Reference'!A3:B88,2,FALSE)+C44+D44+E44+H44+J44+L44</f>
        <v>0</v>
      </c>
    </row>
    <row r="45" spans="1:13" x14ac:dyDescent="0.25">
      <c r="A45" s="12">
        <v>44105</v>
      </c>
      <c r="B45" s="51">
        <f t="shared" si="0"/>
        <v>0</v>
      </c>
      <c r="C45" s="8">
        <f>IF(B45=0,0,VLOOKUP(B45,'Formula &amp; Reference'!A3:C88,3,FALSE))</f>
        <v>0</v>
      </c>
      <c r="D45" s="51">
        <f>IF(B45=0,0,D44)</f>
        <v>0</v>
      </c>
      <c r="E45" s="51">
        <f t="shared" si="2"/>
        <v>0</v>
      </c>
      <c r="F45" s="9" t="s">
        <v>21</v>
      </c>
      <c r="G45" s="13">
        <v>0.77500000000000002</v>
      </c>
      <c r="H45" s="8">
        <f>(VLOOKUP(B45,'Formula &amp; Reference'!A3:B88,2,FALSE)+C45+D45+E45)*G45</f>
        <v>0</v>
      </c>
      <c r="I45" s="51" t="str">
        <f t="shared" si="3"/>
        <v>Non CCA Centre</v>
      </c>
      <c r="J45" s="11">
        <f>IF(B45=0,0,VLOOKUP(I45,'Formula &amp; Reference'!H3:I5,2,FALSE))</f>
        <v>0</v>
      </c>
      <c r="K45" s="54">
        <f t="shared" si="4"/>
        <v>0</v>
      </c>
      <c r="L45" s="8">
        <f>(VLOOKUP(B45,'Formula &amp; Reference'!A3:B88,2,FALSE)+D45)*K45</f>
        <v>0</v>
      </c>
      <c r="M45" s="8">
        <f>VLOOKUP(B45,'Formula &amp; Reference'!A3:B88,2,FALSE)+C45+D45+E45+H45+J45+L45</f>
        <v>0</v>
      </c>
    </row>
    <row r="46" spans="1:13" x14ac:dyDescent="0.25">
      <c r="A46" s="12">
        <v>44136</v>
      </c>
      <c r="B46" s="51">
        <f>B45</f>
        <v>0</v>
      </c>
      <c r="C46" s="8">
        <f>IF(B46=0,0,VLOOKUP(B46,'Formula &amp; Reference'!A3:C88,3,FALSE))</f>
        <v>0</v>
      </c>
      <c r="D46" s="53">
        <f>IF(B46=0,0,D45)</f>
        <v>0</v>
      </c>
      <c r="E46" s="51">
        <f t="shared" si="2"/>
        <v>0</v>
      </c>
      <c r="F46" s="9" t="s">
        <v>21</v>
      </c>
      <c r="G46" s="13">
        <v>0.81799999999999995</v>
      </c>
      <c r="H46" s="8">
        <f>(VLOOKUP(B46,'Formula &amp; Reference'!A3:B88,2,FALSE)+C46+D46+E46)*G46</f>
        <v>0</v>
      </c>
      <c r="I46" s="51" t="str">
        <f t="shared" si="3"/>
        <v>Non CCA Centre</v>
      </c>
      <c r="J46" s="11">
        <f>IF(B46=0,0,VLOOKUP(I46,'Formula &amp; Reference'!H3:I5,2,FALSE))</f>
        <v>0</v>
      </c>
      <c r="K46" s="54">
        <f t="shared" si="4"/>
        <v>0</v>
      </c>
      <c r="L46" s="8">
        <f>(VLOOKUP(B46,'Formula &amp; Reference'!A3:B88,2,FALSE)+D46)*K46</f>
        <v>0</v>
      </c>
      <c r="M46" s="8">
        <f>VLOOKUP(B46,'Formula &amp; Reference'!A3:B88,2,FALSE)+C46+D46+E46+H46+J46+L46</f>
        <v>0</v>
      </c>
    </row>
    <row r="47" spans="1:13" x14ac:dyDescent="0.25">
      <c r="M47" s="16">
        <f>SUM(M10:M46)</f>
        <v>0</v>
      </c>
    </row>
    <row r="50" spans="1:13" x14ac:dyDescent="0.25">
      <c r="A50" s="73" t="s">
        <v>23</v>
      </c>
      <c r="B50" s="74"/>
      <c r="C50" s="74"/>
      <c r="D50" s="74"/>
      <c r="E50" s="74"/>
      <c r="F50" s="74"/>
      <c r="G50" s="74"/>
      <c r="H50" s="74"/>
      <c r="I50" s="74"/>
      <c r="J50" s="74"/>
      <c r="K50" s="74"/>
      <c r="L50" s="74"/>
      <c r="M50" s="75"/>
    </row>
    <row r="51" spans="1:13" x14ac:dyDescent="0.25">
      <c r="A51" s="4" t="s">
        <v>8</v>
      </c>
      <c r="B51" s="5" t="s">
        <v>9</v>
      </c>
      <c r="C51" s="5" t="s">
        <v>10</v>
      </c>
      <c r="D51" s="5" t="s">
        <v>11</v>
      </c>
      <c r="E51" s="5" t="s">
        <v>12</v>
      </c>
      <c r="F51" s="5" t="s">
        <v>13</v>
      </c>
      <c r="G51" s="5" t="s">
        <v>14</v>
      </c>
      <c r="H51" s="5" t="s">
        <v>15</v>
      </c>
      <c r="I51" s="5" t="s">
        <v>16</v>
      </c>
      <c r="J51" s="5" t="s">
        <v>17</v>
      </c>
      <c r="K51" s="5" t="s">
        <v>18</v>
      </c>
      <c r="L51" s="5" t="s">
        <v>19</v>
      </c>
      <c r="M51" s="6" t="s">
        <v>20</v>
      </c>
    </row>
    <row r="52" spans="1:13" x14ac:dyDescent="0.25">
      <c r="A52" s="7">
        <v>43040</v>
      </c>
      <c r="B52" s="17">
        <f>VLOOKUP(B10,'Formula &amp; Reference'!A3:D88,4,FALSE)</f>
        <v>0</v>
      </c>
      <c r="C52" s="8">
        <f>VLOOKUP(B52,'Formula &amp; Reference'!D3:F88,3,FALSE)</f>
        <v>0</v>
      </c>
      <c r="D52" s="11">
        <f>VLOOKUP(D10,'Formula &amp; Reference'!K4:L6,2,FALSE)</f>
        <v>0</v>
      </c>
      <c r="E52" s="11">
        <f>VLOOKUP(E10,'Formula &amp; Reference'!K10:L16,2,FALSE)</f>
        <v>0</v>
      </c>
      <c r="F52" s="9">
        <f>IF(B52=0,0,600)</f>
        <v>0</v>
      </c>
      <c r="G52" s="18">
        <v>2.6599999999999999E-2</v>
      </c>
      <c r="H52" s="8">
        <f>(VLOOKUP(B52,'Formula &amp; Reference'!D3:E88,2,FALSE)+C52+D52+E52+F52)*G52</f>
        <v>0</v>
      </c>
      <c r="I52" s="11" t="str">
        <f>I10</f>
        <v>Non CCA Centre</v>
      </c>
      <c r="J52" s="11">
        <f>IF(B52=0,0,VLOOKUP(I52,'Formula &amp; Reference'!H3:J5,3,FALSE))</f>
        <v>0</v>
      </c>
      <c r="K52" s="19">
        <f>K10</f>
        <v>0</v>
      </c>
      <c r="L52" s="8">
        <f>(VLOOKUP(B52,'Formula &amp; Reference'!D3:E88,2,FALSE)+D52)*K52</f>
        <v>0</v>
      </c>
      <c r="M52" s="8">
        <f>VLOOKUP(B52,'Formula &amp; Reference'!D3:E88,2,FALSE)+C52+D52+E52+F52+H52+J52+L52</f>
        <v>0</v>
      </c>
    </row>
    <row r="53" spans="1:13" x14ac:dyDescent="0.25">
      <c r="A53" s="12">
        <v>43070</v>
      </c>
      <c r="B53" s="20">
        <f>VLOOKUP(B11,'Formula &amp; Reference'!A3:D88,4,FALSE)</f>
        <v>0</v>
      </c>
      <c r="C53" s="8">
        <f>VLOOKUP(B53,'Formula &amp; Reference'!D3:F88,3,FALSE)</f>
        <v>0</v>
      </c>
      <c r="D53" s="11">
        <f>VLOOKUP(D11,'Formula &amp; Reference'!K4:L6,2,FALSE)</f>
        <v>0</v>
      </c>
      <c r="E53" s="11">
        <f>VLOOKUP(E11,'Formula &amp; Reference'!K10:L16,2,FALSE)</f>
        <v>0</v>
      </c>
      <c r="F53" s="9">
        <f>IF(B53=0,0,600)</f>
        <v>0</v>
      </c>
      <c r="G53" s="21">
        <v>2.6599999999999999E-2</v>
      </c>
      <c r="H53" s="8">
        <f>(VLOOKUP(B53,'Formula &amp; Reference'!D3:E88,2,FALSE)+C53+D53+E53+F53)*G53</f>
        <v>0</v>
      </c>
      <c r="I53" s="11" t="str">
        <f>I11</f>
        <v>Non CCA Centre</v>
      </c>
      <c r="J53" s="11">
        <f>IF(B53=0,0,VLOOKUP(I53,'Formula &amp; Reference'!H3:J5,3,FALSE))</f>
        <v>0</v>
      </c>
      <c r="K53" s="19">
        <f>K11</f>
        <v>0</v>
      </c>
      <c r="L53" s="8">
        <f>(VLOOKUP(B53,'Formula &amp; Reference'!D3:E88,2,FALSE)+D53)*K53</f>
        <v>0</v>
      </c>
      <c r="M53" s="8">
        <f>VLOOKUP(B53,'Formula &amp; Reference'!D3:E88,2,FALSE)+C53+D53+E53+F53+J53+L53+H53</f>
        <v>0</v>
      </c>
    </row>
    <row r="54" spans="1:13" x14ac:dyDescent="0.25">
      <c r="A54" s="12">
        <v>43101</v>
      </c>
      <c r="B54" s="20">
        <f>VLOOKUP(B12,'Formula &amp; Reference'!A3:D88,4,FALSE)</f>
        <v>0</v>
      </c>
      <c r="C54" s="8">
        <f>VLOOKUP(B54,'Formula &amp; Reference'!D3:F88,3,FALSE)</f>
        <v>0</v>
      </c>
      <c r="D54" s="11">
        <f>VLOOKUP(D12,'Formula &amp; Reference'!K4:L6,2,FALSE)</f>
        <v>0</v>
      </c>
      <c r="E54" s="11">
        <f>VLOOKUP(E12,'Formula &amp; Reference'!K10:L16,2,FALSE)</f>
        <v>0</v>
      </c>
      <c r="F54" s="9">
        <f t="shared" ref="F54:F88" si="5">IF(B54=0,0,600)</f>
        <v>0</v>
      </c>
      <c r="G54" s="21">
        <v>2.6599999999999999E-2</v>
      </c>
      <c r="H54" s="8">
        <f>(VLOOKUP(B54,'Formula &amp; Reference'!D3:E88,2,FALSE)+C54+D54+E54+F54)*G54</f>
        <v>0</v>
      </c>
      <c r="I54" s="11" t="str">
        <f t="shared" ref="I54:I88" si="6">I12</f>
        <v>Non CCA Centre</v>
      </c>
      <c r="J54" s="11">
        <f>IF(B54=0,0,VLOOKUP(I54,'Formula &amp; Reference'!H3:J5,3,FALSE))</f>
        <v>0</v>
      </c>
      <c r="K54" s="19">
        <f t="shared" ref="K54:K88" si="7">K12</f>
        <v>0</v>
      </c>
      <c r="L54" s="8">
        <f>(VLOOKUP(B54,'Formula &amp; Reference'!D3:E88,2,FALSE)+D54)*K54</f>
        <v>0</v>
      </c>
      <c r="M54" s="8">
        <f>VLOOKUP(B54,'Formula &amp; Reference'!D3:E88,2,FALSE)+C54+D54+E54+F54+J54+L54+H54</f>
        <v>0</v>
      </c>
    </row>
    <row r="55" spans="1:13" x14ac:dyDescent="0.25">
      <c r="A55" s="12">
        <v>43132</v>
      </c>
      <c r="B55" s="20">
        <f>VLOOKUP(B13,'Formula &amp; Reference'!A3:D88,4,FALSE)</f>
        <v>0</v>
      </c>
      <c r="C55" s="8">
        <f>VLOOKUP(B55,'Formula &amp; Reference'!D3:F88,3,FALSE)</f>
        <v>0</v>
      </c>
      <c r="D55" s="11">
        <f>VLOOKUP(D13,'Formula &amp; Reference'!K4:L6,2,FALSE)</f>
        <v>0</v>
      </c>
      <c r="E55" s="11">
        <f>VLOOKUP(E13,'Formula &amp; Reference'!K10:L16,2,FALSE)</f>
        <v>0</v>
      </c>
      <c r="F55" s="9">
        <f t="shared" si="5"/>
        <v>0</v>
      </c>
      <c r="G55" s="21">
        <v>3.4299999999999997E-2</v>
      </c>
      <c r="H55" s="8">
        <f>(VLOOKUP(B55,'Formula &amp; Reference'!D3:E88,2,FALSE)+C55+D55+E55+F55)*G55</f>
        <v>0</v>
      </c>
      <c r="I55" s="11" t="str">
        <f t="shared" si="6"/>
        <v>Non CCA Centre</v>
      </c>
      <c r="J55" s="11">
        <f>IF(B55=0,0,VLOOKUP(I55,'Formula &amp; Reference'!H3:J5,3,FALSE))</f>
        <v>0</v>
      </c>
      <c r="K55" s="19">
        <f t="shared" si="7"/>
        <v>0</v>
      </c>
      <c r="L55" s="8">
        <f>(VLOOKUP(B55,'Formula &amp; Reference'!D3:E88,2,FALSE)+D55)*K55</f>
        <v>0</v>
      </c>
      <c r="M55" s="8">
        <f>VLOOKUP(B55,'Formula &amp; Reference'!D3:E88,2,FALSE)+C55+D55+E55+F55+J55+L55+H55</f>
        <v>0</v>
      </c>
    </row>
    <row r="56" spans="1:13" x14ac:dyDescent="0.25">
      <c r="A56" s="12">
        <v>43160</v>
      </c>
      <c r="B56" s="20">
        <f>VLOOKUP(B14,'Formula &amp; Reference'!A3:D88,4,FALSE)</f>
        <v>0</v>
      </c>
      <c r="C56" s="8">
        <f>VLOOKUP(B56,'Formula &amp; Reference'!D3:F88,3,FALSE)</f>
        <v>0</v>
      </c>
      <c r="D56" s="11">
        <f>VLOOKUP(D14,'Formula &amp; Reference'!K4:L6,2,FALSE)</f>
        <v>0</v>
      </c>
      <c r="E56" s="11">
        <f>VLOOKUP(E14,'Formula &amp; Reference'!K10:L16,2,FALSE)</f>
        <v>0</v>
      </c>
      <c r="F56" s="9">
        <f t="shared" si="5"/>
        <v>0</v>
      </c>
      <c r="G56" s="21">
        <v>3.4299999999999997E-2</v>
      </c>
      <c r="H56" s="8">
        <f>(VLOOKUP(B56,'Formula &amp; Reference'!D3:E88,2,FALSE)+C56+D56+E56+F56)*G56</f>
        <v>0</v>
      </c>
      <c r="I56" s="11" t="str">
        <f t="shared" si="6"/>
        <v>Non CCA Centre</v>
      </c>
      <c r="J56" s="11">
        <f>IF(B56=0,0,VLOOKUP(I56,'Formula &amp; Reference'!H3:J5,3,FALSE))</f>
        <v>0</v>
      </c>
      <c r="K56" s="19">
        <f t="shared" si="7"/>
        <v>0</v>
      </c>
      <c r="L56" s="8">
        <f>(VLOOKUP(B56,'Formula &amp; Reference'!D3:E88,2,FALSE)+D56)*K56</f>
        <v>0</v>
      </c>
      <c r="M56" s="8">
        <f>VLOOKUP(B56,'Formula &amp; Reference'!D3:E88,2,FALSE)+C56+D56+E56+F56+J56+L56+H56</f>
        <v>0</v>
      </c>
    </row>
    <row r="57" spans="1:13" x14ac:dyDescent="0.25">
      <c r="A57" s="12">
        <v>43191</v>
      </c>
      <c r="B57" s="20">
        <f>VLOOKUP(B15,'Formula &amp; Reference'!A3:D88,4,FALSE)</f>
        <v>0</v>
      </c>
      <c r="C57" s="8">
        <f>VLOOKUP(B57,'Formula &amp; Reference'!D3:F88,3,FALSE)</f>
        <v>0</v>
      </c>
      <c r="D57" s="11">
        <f>VLOOKUP(D15,'Formula &amp; Reference'!K4:L6,2,FALSE)</f>
        <v>0</v>
      </c>
      <c r="E57" s="11">
        <f>VLOOKUP(E15,'Formula &amp; Reference'!K10:L16,2,FALSE)</f>
        <v>0</v>
      </c>
      <c r="F57" s="9">
        <f t="shared" si="5"/>
        <v>0</v>
      </c>
      <c r="G57" s="21">
        <v>3.4299999999999997E-2</v>
      </c>
      <c r="H57" s="8">
        <f>(VLOOKUP(B57,'Formula &amp; Reference'!D3:E88,2,FALSE)+C57+D57+E57+F57)*G57</f>
        <v>0</v>
      </c>
      <c r="I57" s="11" t="str">
        <f t="shared" si="6"/>
        <v>Non CCA Centre</v>
      </c>
      <c r="J57" s="11">
        <f>IF(B57=0,0,VLOOKUP(I57,'Formula &amp; Reference'!H3:J5,3,FALSE))</f>
        <v>0</v>
      </c>
      <c r="K57" s="19">
        <f t="shared" si="7"/>
        <v>0</v>
      </c>
      <c r="L57" s="8">
        <f>(VLOOKUP(B57,'Formula &amp; Reference'!D3:E88,2,FALSE)+D57)*K57</f>
        <v>0</v>
      </c>
      <c r="M57" s="8">
        <f>VLOOKUP(B57,'Formula &amp; Reference'!D3:E88,2,FALSE)+C57+D57+E57+F57+J57+L57+H57</f>
        <v>0</v>
      </c>
    </row>
    <row r="58" spans="1:13" x14ac:dyDescent="0.25">
      <c r="A58" s="12">
        <v>43221</v>
      </c>
      <c r="B58" s="20">
        <f>VLOOKUP(B16,'Formula &amp; Reference'!A3:D88,4,FALSE)</f>
        <v>0</v>
      </c>
      <c r="C58" s="8">
        <f>VLOOKUP(B58,'Formula &amp; Reference'!D3:F88,3,FALSE)</f>
        <v>0</v>
      </c>
      <c r="D58" s="11">
        <f>VLOOKUP(D16,'Formula &amp; Reference'!K4:L6,2,FALSE)</f>
        <v>0</v>
      </c>
      <c r="E58" s="11">
        <f>VLOOKUP(E16,'Formula &amp; Reference'!K10:L16,2,FALSE)</f>
        <v>0</v>
      </c>
      <c r="F58" s="9">
        <f t="shared" si="5"/>
        <v>0</v>
      </c>
      <c r="G58" s="21">
        <v>3.5700000000000003E-2</v>
      </c>
      <c r="H58" s="8">
        <f>(VLOOKUP(B58,'Formula &amp; Reference'!D3:E88,2,FALSE)+C58+D58+E58+F58)*G58</f>
        <v>0</v>
      </c>
      <c r="I58" s="11" t="str">
        <f t="shared" si="6"/>
        <v>Non CCA Centre</v>
      </c>
      <c r="J58" s="11">
        <f>IF(B58=0,0,VLOOKUP(I58,'Formula &amp; Reference'!H3:J5,3,FALSE))</f>
        <v>0</v>
      </c>
      <c r="K58" s="19">
        <f t="shared" si="7"/>
        <v>0</v>
      </c>
      <c r="L58" s="8">
        <f>(VLOOKUP(B58,'Formula &amp; Reference'!D3:E88,2,FALSE)+D58)*K58</f>
        <v>0</v>
      </c>
      <c r="M58" s="8">
        <f>VLOOKUP(B58,'Formula &amp; Reference'!D3:E88,2,FALSE)+C58+D58+E58+F58+J58+L58+H58</f>
        <v>0</v>
      </c>
    </row>
    <row r="59" spans="1:13" x14ac:dyDescent="0.25">
      <c r="A59" s="12">
        <v>43252</v>
      </c>
      <c r="B59" s="20">
        <f>VLOOKUP(B17,'Formula &amp; Reference'!A3:D88,4,FALSE)</f>
        <v>0</v>
      </c>
      <c r="C59" s="8">
        <f>VLOOKUP(B59,'Formula &amp; Reference'!D3:F88,3,FALSE)</f>
        <v>0</v>
      </c>
      <c r="D59" s="11">
        <f>VLOOKUP(D17,'Formula &amp; Reference'!K4:L6,2,FALSE)</f>
        <v>0</v>
      </c>
      <c r="E59" s="11">
        <f>VLOOKUP(E17,'Formula &amp; Reference'!K10:L16,2,FALSE)</f>
        <v>0</v>
      </c>
      <c r="F59" s="9">
        <f t="shared" si="5"/>
        <v>0</v>
      </c>
      <c r="G59" s="21">
        <v>3.5700000000000003E-2</v>
      </c>
      <c r="H59" s="8">
        <f>(VLOOKUP(B59,'Formula &amp; Reference'!D3:E88,2,FALSE)+C59+D59+E59+F59)*G59</f>
        <v>0</v>
      </c>
      <c r="I59" s="11" t="str">
        <f t="shared" si="6"/>
        <v>Non CCA Centre</v>
      </c>
      <c r="J59" s="11">
        <f>IF(B59=0,0,VLOOKUP(I59,'Formula &amp; Reference'!H3:J5,3,FALSE))</f>
        <v>0</v>
      </c>
      <c r="K59" s="19">
        <f t="shared" si="7"/>
        <v>0</v>
      </c>
      <c r="L59" s="8">
        <f>(VLOOKUP(B59,'Formula &amp; Reference'!D3:E88,2,FALSE)+D59)*K59</f>
        <v>0</v>
      </c>
      <c r="M59" s="8">
        <f>VLOOKUP(B59,'Formula &amp; Reference'!D3:E88,2,FALSE)+C59+D59+E59+F59+J59+L59+H59</f>
        <v>0</v>
      </c>
    </row>
    <row r="60" spans="1:13" x14ac:dyDescent="0.25">
      <c r="A60" s="12">
        <v>43282</v>
      </c>
      <c r="B60" s="20">
        <f>VLOOKUP(B18,'Formula &amp; Reference'!A3:D88,4,FALSE)</f>
        <v>0</v>
      </c>
      <c r="C60" s="8">
        <f>VLOOKUP(B60,'Formula &amp; Reference'!D3:F88,3,FALSE)</f>
        <v>0</v>
      </c>
      <c r="D60" s="11">
        <f>VLOOKUP(D18,'Formula &amp; Reference'!K4:L6,2,FALSE)</f>
        <v>0</v>
      </c>
      <c r="E60" s="11">
        <f>VLOOKUP(E18,'Formula &amp; Reference'!K10:L16,2,FALSE)</f>
        <v>0</v>
      </c>
      <c r="F60" s="9">
        <f t="shared" si="5"/>
        <v>0</v>
      </c>
      <c r="G60" s="21">
        <v>3.5700000000000003E-2</v>
      </c>
      <c r="H60" s="8">
        <f>(VLOOKUP(B60,'Formula &amp; Reference'!D3:E88,2,FALSE)+C60+D60+E60+F60)*G60</f>
        <v>0</v>
      </c>
      <c r="I60" s="11" t="str">
        <f t="shared" si="6"/>
        <v>Non CCA Centre</v>
      </c>
      <c r="J60" s="11">
        <f>IF(B60=0,0,VLOOKUP(I60,'Formula &amp; Reference'!H3:J5,3,FALSE))</f>
        <v>0</v>
      </c>
      <c r="K60" s="19">
        <f t="shared" si="7"/>
        <v>0</v>
      </c>
      <c r="L60" s="8">
        <f>(VLOOKUP(B60,'Formula &amp; Reference'!D3:E88,2,FALSE)+D60)*K60</f>
        <v>0</v>
      </c>
      <c r="M60" s="8">
        <f>VLOOKUP(B60,'Formula &amp; Reference'!D3:E88,2,FALSE)+C60+D60+E60+F60+J60+L60+H60</f>
        <v>0</v>
      </c>
    </row>
    <row r="61" spans="1:13" x14ac:dyDescent="0.25">
      <c r="A61" s="12">
        <v>43313</v>
      </c>
      <c r="B61" s="20">
        <f>VLOOKUP(B19,'Formula &amp; Reference'!A3:D88,4,FALSE)</f>
        <v>0</v>
      </c>
      <c r="C61" s="8">
        <f>VLOOKUP(B61,'Formula &amp; Reference'!D3:F88,3,FALSE)</f>
        <v>0</v>
      </c>
      <c r="D61" s="11">
        <f>VLOOKUP(D19,'Formula &amp; Reference'!K4:L6,2,FALSE)</f>
        <v>0</v>
      </c>
      <c r="E61" s="11">
        <f>VLOOKUP(E19,'Formula &amp; Reference'!K10:L16,2,FALSE)</f>
        <v>0</v>
      </c>
      <c r="F61" s="9">
        <f t="shared" si="5"/>
        <v>0</v>
      </c>
      <c r="G61" s="21">
        <v>4.41E-2</v>
      </c>
      <c r="H61" s="8">
        <f>(VLOOKUP(B61,'Formula &amp; Reference'!D3:E88,2,FALSE)+C61+D61+E61+F61)*G61</f>
        <v>0</v>
      </c>
      <c r="I61" s="11" t="str">
        <f t="shared" si="6"/>
        <v>Non CCA Centre</v>
      </c>
      <c r="J61" s="11">
        <f>IF(B61=0,0,VLOOKUP(I61,'Formula &amp; Reference'!H3:J5,3,FALSE))</f>
        <v>0</v>
      </c>
      <c r="K61" s="19">
        <f t="shared" si="7"/>
        <v>0</v>
      </c>
      <c r="L61" s="8">
        <f>(VLOOKUP(B61,'Formula &amp; Reference'!D3:E88,2,FALSE)+D61)*K61</f>
        <v>0</v>
      </c>
      <c r="M61" s="8">
        <f>VLOOKUP(B61,'Formula &amp; Reference'!D3:E88,2,FALSE)+C61+D61+E61+F61+J61+L61+H61</f>
        <v>0</v>
      </c>
    </row>
    <row r="62" spans="1:13" x14ac:dyDescent="0.25">
      <c r="A62" s="12">
        <v>43344</v>
      </c>
      <c r="B62" s="20">
        <f>VLOOKUP(B20,'Formula &amp; Reference'!A3:D88,4,FALSE)</f>
        <v>0</v>
      </c>
      <c r="C62" s="8">
        <f>VLOOKUP(B62,'Formula &amp; Reference'!D3:F88,3,FALSE)</f>
        <v>0</v>
      </c>
      <c r="D62" s="11">
        <f>VLOOKUP(D20,'Formula &amp; Reference'!K4:L6,2,FALSE)</f>
        <v>0</v>
      </c>
      <c r="E62" s="11">
        <f>VLOOKUP(E20,'Formula &amp; Reference'!K10:L16,2,FALSE)</f>
        <v>0</v>
      </c>
      <c r="F62" s="9">
        <f t="shared" si="5"/>
        <v>0</v>
      </c>
      <c r="G62" s="21">
        <v>4.41E-2</v>
      </c>
      <c r="H62" s="8">
        <f>(VLOOKUP(B62,'Formula &amp; Reference'!D3:E88,2,FALSE)+C62+D62+E62+F62)*G62</f>
        <v>0</v>
      </c>
      <c r="I62" s="11" t="str">
        <f t="shared" si="6"/>
        <v>Non CCA Centre</v>
      </c>
      <c r="J62" s="11">
        <f>IF(B62=0,0,VLOOKUP(I62,'Formula &amp; Reference'!H3:J5,3,FALSE))</f>
        <v>0</v>
      </c>
      <c r="K62" s="19">
        <f t="shared" si="7"/>
        <v>0</v>
      </c>
      <c r="L62" s="8">
        <f>(VLOOKUP(B62,'Formula &amp; Reference'!D3:E88,2,FALSE)+D62)*K62</f>
        <v>0</v>
      </c>
      <c r="M62" s="8">
        <f>VLOOKUP(B62,'Formula &amp; Reference'!D3:E88,2,FALSE)+C62+D62+E62+F62+J62+L62+H62</f>
        <v>0</v>
      </c>
    </row>
    <row r="63" spans="1:13" x14ac:dyDescent="0.25">
      <c r="A63" s="12">
        <v>43374</v>
      </c>
      <c r="B63" s="20">
        <f>VLOOKUP(B21,'Formula &amp; Reference'!A3:D88,4,FALSE)</f>
        <v>0</v>
      </c>
      <c r="C63" s="8">
        <f>VLOOKUP(B63,'Formula &amp; Reference'!D3:F88,3,FALSE)</f>
        <v>0</v>
      </c>
      <c r="D63" s="11">
        <f>VLOOKUP(D21,'Formula &amp; Reference'!K4:L6,2,FALSE)</f>
        <v>0</v>
      </c>
      <c r="E63" s="11">
        <f>VLOOKUP(E21,'Formula &amp; Reference'!K10:L16,2,FALSE)</f>
        <v>0</v>
      </c>
      <c r="F63" s="9">
        <f t="shared" si="5"/>
        <v>0</v>
      </c>
      <c r="G63" s="21">
        <v>4.41E-2</v>
      </c>
      <c r="H63" s="8">
        <f>(VLOOKUP(B63,'Formula &amp; Reference'!D3:E88,2,FALSE)+C63+D63+E63+F63)*G63</f>
        <v>0</v>
      </c>
      <c r="I63" s="11" t="str">
        <f t="shared" si="6"/>
        <v>Non CCA Centre</v>
      </c>
      <c r="J63" s="11">
        <f>IF(B63=0,0,VLOOKUP(I63,'Formula &amp; Reference'!H3:J5,3,FALSE))</f>
        <v>0</v>
      </c>
      <c r="K63" s="19">
        <f t="shared" si="7"/>
        <v>0</v>
      </c>
      <c r="L63" s="8">
        <f>(VLOOKUP(B63,'Formula &amp; Reference'!D3:E88,2,FALSE)+D63)*K63</f>
        <v>0</v>
      </c>
      <c r="M63" s="8">
        <f>VLOOKUP(B63,'Formula &amp; Reference'!D3:E88,2,FALSE)+C63+D63+E63+F63+J63+L63+H3</f>
        <v>0</v>
      </c>
    </row>
    <row r="64" spans="1:13" x14ac:dyDescent="0.25">
      <c r="A64" s="12">
        <v>43405</v>
      </c>
      <c r="B64" s="20">
        <f>VLOOKUP(B22,'Formula &amp; Reference'!A3:D88,4,FALSE)</f>
        <v>0</v>
      </c>
      <c r="C64" s="8">
        <f>VLOOKUP(B64,'Formula &amp; Reference'!D3:F88,3,FALSE)</f>
        <v>0</v>
      </c>
      <c r="D64" s="11">
        <f>VLOOKUP(D22,'Formula &amp; Reference'!K4:L6,2,FALSE)</f>
        <v>0</v>
      </c>
      <c r="E64" s="11">
        <f>VLOOKUP(E22,'Formula &amp; Reference'!K10:L16,2,FALSE)</f>
        <v>0</v>
      </c>
      <c r="F64" s="9">
        <f t="shared" si="5"/>
        <v>0</v>
      </c>
      <c r="G64" s="21">
        <v>9.0300000000000005E-2</v>
      </c>
      <c r="H64" s="8">
        <f>(VLOOKUP(B64,'Formula &amp; Reference'!D3:E88,2,FALSE)+C64+D64+E64+F64)*G64</f>
        <v>0</v>
      </c>
      <c r="I64" s="11" t="str">
        <f t="shared" si="6"/>
        <v>Non CCA Centre</v>
      </c>
      <c r="J64" s="11">
        <f>IF(B64=0,0,VLOOKUP(I64,'Formula &amp; Reference'!H3:J5,3,FALSE))</f>
        <v>0</v>
      </c>
      <c r="K64" s="19">
        <f t="shared" si="7"/>
        <v>0</v>
      </c>
      <c r="L64" s="8">
        <f>(VLOOKUP(B64,'Formula &amp; Reference'!D3:E88,2,FALSE)+D64)*K64</f>
        <v>0</v>
      </c>
      <c r="M64" s="8">
        <f>VLOOKUP(B64,'Formula &amp; Reference'!D3:E88,2,FALSE)+C64+D64+E64+F64+J64+L64+H64</f>
        <v>0</v>
      </c>
    </row>
    <row r="65" spans="1:13" x14ac:dyDescent="0.25">
      <c r="A65" s="12">
        <v>43435</v>
      </c>
      <c r="B65" s="20">
        <f>VLOOKUP(B23,'Formula &amp; Reference'!A3:D88,4,FALSE)</f>
        <v>0</v>
      </c>
      <c r="C65" s="8">
        <f>VLOOKUP(B65,'Formula &amp; Reference'!D3:F88,3,FALSE)</f>
        <v>0</v>
      </c>
      <c r="D65" s="11">
        <f>VLOOKUP(D23,'Formula &amp; Reference'!K4:L6,2,FALSE)</f>
        <v>0</v>
      </c>
      <c r="E65" s="11">
        <f>VLOOKUP(E23,'Formula &amp; Reference'!K10:L16,2,FALSE)</f>
        <v>0</v>
      </c>
      <c r="F65" s="9">
        <f t="shared" si="5"/>
        <v>0</v>
      </c>
      <c r="G65" s="21">
        <v>9.0300000000000005E-2</v>
      </c>
      <c r="H65" s="8">
        <f>(VLOOKUP(B65,'Formula &amp; Reference'!D3:E88,2,FALSE)+C65+D65+E65+F65)*G65</f>
        <v>0</v>
      </c>
      <c r="I65" s="11" t="str">
        <f t="shared" si="6"/>
        <v>Non CCA Centre</v>
      </c>
      <c r="J65" s="11">
        <f>IF(B65=0,0,VLOOKUP(I65,'Formula &amp; Reference'!H3:J5,3,FALSE))</f>
        <v>0</v>
      </c>
      <c r="K65" s="19">
        <f t="shared" si="7"/>
        <v>0</v>
      </c>
      <c r="L65" s="8">
        <f>(VLOOKUP(B65,'Formula &amp; Reference'!D3:E88,2,FALSE)+D65)*K65</f>
        <v>0</v>
      </c>
      <c r="M65" s="8">
        <f>VLOOKUP(B65,'Formula &amp; Reference'!D3:E88,2,FALSE)+C65+D65+E65+F65+J65+L65+H65</f>
        <v>0</v>
      </c>
    </row>
    <row r="66" spans="1:13" x14ac:dyDescent="0.25">
      <c r="A66" s="12">
        <v>43466</v>
      </c>
      <c r="B66" s="20">
        <f>VLOOKUP(B24,'Formula &amp; Reference'!A3:D88,4,FALSE)</f>
        <v>0</v>
      </c>
      <c r="C66" s="8">
        <f>VLOOKUP(B66,'Formula &amp; Reference'!D3:F88,3,FALSE)</f>
        <v>0</v>
      </c>
      <c r="D66" s="11">
        <f>VLOOKUP(D24,'Formula &amp; Reference'!K4:L6,2,FALSE)</f>
        <v>0</v>
      </c>
      <c r="E66" s="11">
        <f>VLOOKUP(E24,'Formula &amp; Reference'!K10:L16,2,FALSE)</f>
        <v>0</v>
      </c>
      <c r="F66" s="9">
        <f t="shared" si="5"/>
        <v>0</v>
      </c>
      <c r="G66" s="21">
        <v>9.0300000000000005E-2</v>
      </c>
      <c r="H66" s="8">
        <f>(VLOOKUP(B66,'Formula &amp; Reference'!D3:E88,2,FALSE)+C66+D66+E66+F66)*G66</f>
        <v>0</v>
      </c>
      <c r="I66" s="11" t="str">
        <f t="shared" si="6"/>
        <v>Non CCA Centre</v>
      </c>
      <c r="J66" s="11">
        <f>IF(B66=0,0,VLOOKUP(I66,'Formula &amp; Reference'!H3:J5,3,FALSE))</f>
        <v>0</v>
      </c>
      <c r="K66" s="19">
        <f t="shared" si="7"/>
        <v>0</v>
      </c>
      <c r="L66" s="8">
        <f>(VLOOKUP(B66,'Formula &amp; Reference'!D3:E88,2,FALSE)+D66)*K66</f>
        <v>0</v>
      </c>
      <c r="M66" s="8">
        <f>VLOOKUP(B66,'Formula &amp; Reference'!D3:E88,2,FALSE)+C66+D66+E66+F66+J66+L66+H66</f>
        <v>0</v>
      </c>
    </row>
    <row r="67" spans="1:13" x14ac:dyDescent="0.25">
      <c r="A67" s="12">
        <v>43497</v>
      </c>
      <c r="B67" s="20">
        <f>VLOOKUP(B25,'Formula &amp; Reference'!A3:D88,4,FALSE)</f>
        <v>0</v>
      </c>
      <c r="C67" s="8">
        <f>VLOOKUP(B67,'Formula &amp; Reference'!D3:F88,3,FALSE)</f>
        <v>0</v>
      </c>
      <c r="D67" s="11">
        <f>VLOOKUP(D25,'Formula &amp; Reference'!K4:L6,2,FALSE)</f>
        <v>0</v>
      </c>
      <c r="E67" s="11">
        <f>VLOOKUP(E25,'Formula &amp; Reference'!K10:L16,2,FALSE)</f>
        <v>0</v>
      </c>
      <c r="F67" s="9">
        <f t="shared" si="5"/>
        <v>0</v>
      </c>
      <c r="G67" s="21">
        <v>9.3100000000000002E-2</v>
      </c>
      <c r="H67" s="8">
        <f>(VLOOKUP(B67,'Formula &amp; Reference'!D3:E88,2,FALSE)+C67+D67+E67+F67)*G67</f>
        <v>0</v>
      </c>
      <c r="I67" s="11" t="str">
        <f t="shared" si="6"/>
        <v>Non CCA Centre</v>
      </c>
      <c r="J67" s="11">
        <f>IF(B67=0,0,VLOOKUP(I67,'Formula &amp; Reference'!H3:J5,3,FALSE))</f>
        <v>0</v>
      </c>
      <c r="K67" s="19">
        <f t="shared" si="7"/>
        <v>0</v>
      </c>
      <c r="L67" s="8">
        <f>(VLOOKUP(B67,'Formula &amp; Reference'!D3:E88,2,FALSE)+D67)*K67</f>
        <v>0</v>
      </c>
      <c r="M67" s="8">
        <f>VLOOKUP(B67,'Formula &amp; Reference'!D3:E88,2,FALSE)+C67+D67+E67+F67+J67+L67+H67</f>
        <v>0</v>
      </c>
    </row>
    <row r="68" spans="1:13" x14ac:dyDescent="0.25">
      <c r="A68" s="12">
        <v>43525</v>
      </c>
      <c r="B68" s="20">
        <f>VLOOKUP(B26,'Formula &amp; Reference'!A3:D88,4,FALSE)</f>
        <v>0</v>
      </c>
      <c r="C68" s="8">
        <f>VLOOKUP(B68,'Formula &amp; Reference'!D3:F88,3,FALSE)</f>
        <v>0</v>
      </c>
      <c r="D68" s="11">
        <f>VLOOKUP(D26,'Formula &amp; Reference'!K4:L6,2,FALSE)</f>
        <v>0</v>
      </c>
      <c r="E68" s="11">
        <f>VLOOKUP(E26,'Formula &amp; Reference'!K10:L16,2,FALSE)</f>
        <v>0</v>
      </c>
      <c r="F68" s="9">
        <f t="shared" si="5"/>
        <v>0</v>
      </c>
      <c r="G68" s="21">
        <v>9.3100000000000002E-2</v>
      </c>
      <c r="H68" s="8">
        <f>(VLOOKUP(B68,'Formula &amp; Reference'!D3:E88,2,FALSE)+C68+D68+E68+F68)*G68</f>
        <v>0</v>
      </c>
      <c r="I68" s="11" t="str">
        <f t="shared" si="6"/>
        <v>Non CCA Centre</v>
      </c>
      <c r="J68" s="11">
        <f>IF(B68=0,0,VLOOKUP(I68,'Formula &amp; Reference'!H3:J5,3,FALSE))</f>
        <v>0</v>
      </c>
      <c r="K68" s="19">
        <f t="shared" si="7"/>
        <v>0</v>
      </c>
      <c r="L68" s="8">
        <f>(VLOOKUP(B68,'Formula &amp; Reference'!D3:E88,2,FALSE)+D68)*K68</f>
        <v>0</v>
      </c>
      <c r="M68" s="8">
        <f>VLOOKUP(B68,'Formula &amp; Reference'!D3:E88,2,FALSE)+C68+D68+E68+F68+J68+L68+H68</f>
        <v>0</v>
      </c>
    </row>
    <row r="69" spans="1:13" x14ac:dyDescent="0.25">
      <c r="A69" s="12">
        <v>43556</v>
      </c>
      <c r="B69" s="20">
        <f>VLOOKUP(B27,'Formula &amp; Reference'!A3:D88,4,FALSE)</f>
        <v>0</v>
      </c>
      <c r="C69" s="8">
        <f>VLOOKUP(B69,'Formula &amp; Reference'!D3:F88,3,FALSE)</f>
        <v>0</v>
      </c>
      <c r="D69" s="11">
        <f>VLOOKUP(D27,'Formula &amp; Reference'!K4:L6,2,FALSE)</f>
        <v>0</v>
      </c>
      <c r="E69" s="11">
        <f>VLOOKUP(E27,'Formula &amp; Reference'!K10:L16,2,FALSE)</f>
        <v>0</v>
      </c>
      <c r="F69" s="9">
        <f t="shared" si="5"/>
        <v>0</v>
      </c>
      <c r="G69" s="21">
        <v>9.3100000000000002E-2</v>
      </c>
      <c r="H69" s="8">
        <f>(VLOOKUP(B69,'Formula &amp; Reference'!D3:E88,2,FALSE)+C69+D69+E69+F69)*G69</f>
        <v>0</v>
      </c>
      <c r="I69" s="11" t="str">
        <f t="shared" si="6"/>
        <v>Non CCA Centre</v>
      </c>
      <c r="J69" s="11">
        <f>IF(B69=0,0,VLOOKUP(I69,'Formula &amp; Reference'!H3:J5,3,FALSE))</f>
        <v>0</v>
      </c>
      <c r="K69" s="19">
        <f t="shared" si="7"/>
        <v>0</v>
      </c>
      <c r="L69" s="8">
        <f>(VLOOKUP(B69,'Formula &amp; Reference'!D3:E88,2,FALSE)+D69)*K69</f>
        <v>0</v>
      </c>
      <c r="M69" s="8">
        <f>VLOOKUP(B69,'Formula &amp; Reference'!D3:E88,2,FALSE)+C69+D69+E69+F69+J69+L69+H69</f>
        <v>0</v>
      </c>
    </row>
    <row r="70" spans="1:13" x14ac:dyDescent="0.25">
      <c r="A70" s="12">
        <v>43586</v>
      </c>
      <c r="B70" s="20">
        <f>VLOOKUP(B28,'Formula &amp; Reference'!A3:D88,4,FALSE)</f>
        <v>0</v>
      </c>
      <c r="C70" s="8">
        <f>VLOOKUP(B70,'Formula &amp; Reference'!D3:F88,3,FALSE)</f>
        <v>0</v>
      </c>
      <c r="D70" s="11">
        <f>VLOOKUP(D28,'Formula &amp; Reference'!K4:L6,2,FALSE)</f>
        <v>0</v>
      </c>
      <c r="E70" s="11">
        <f>VLOOKUP(E28,'Formula &amp; Reference'!K10:L16,2,FALSE)</f>
        <v>0</v>
      </c>
      <c r="F70" s="9">
        <f t="shared" si="5"/>
        <v>0</v>
      </c>
      <c r="G70" s="21">
        <v>0.1169</v>
      </c>
      <c r="H70" s="8">
        <f>(VLOOKUP(B70,'Formula &amp; Reference'!D3:E88,2,FALSE)+C70+D70+E70+F70)*G70</f>
        <v>0</v>
      </c>
      <c r="I70" s="11" t="str">
        <f t="shared" si="6"/>
        <v>Non CCA Centre</v>
      </c>
      <c r="J70" s="11">
        <f>IF(B70=0,0,VLOOKUP(I70,'Formula &amp; Reference'!H3:J5,3,FALSE))</f>
        <v>0</v>
      </c>
      <c r="K70" s="19">
        <f t="shared" si="7"/>
        <v>0</v>
      </c>
      <c r="L70" s="8">
        <f>(VLOOKUP(B70,'Formula &amp; Reference'!D3:E88,2,FALSE)+D70)*K70</f>
        <v>0</v>
      </c>
      <c r="M70" s="8">
        <f>VLOOKUP(B70,'Formula &amp; Reference'!D3:E88,2,FALSE)+C70+D70+E70+F70+J70+L70+H70</f>
        <v>0</v>
      </c>
    </row>
    <row r="71" spans="1:13" x14ac:dyDescent="0.25">
      <c r="A71" s="12">
        <v>43617</v>
      </c>
      <c r="B71" s="20">
        <f>VLOOKUP(B29,'Formula &amp; Reference'!A3:D88,4,FALSE)</f>
        <v>0</v>
      </c>
      <c r="C71" s="8">
        <f>VLOOKUP(B71,'Formula &amp; Reference'!D3:F88,3,FALSE)</f>
        <v>0</v>
      </c>
      <c r="D71" s="11">
        <f>VLOOKUP(D29,'Formula &amp; Reference'!K4:L6,2,FALSE)</f>
        <v>0</v>
      </c>
      <c r="E71" s="11">
        <f>VLOOKUP(E29,'Formula &amp; Reference'!K10:L16,2,FALSE)</f>
        <v>0</v>
      </c>
      <c r="F71" s="9">
        <f t="shared" si="5"/>
        <v>0</v>
      </c>
      <c r="G71" s="21">
        <v>0.1169</v>
      </c>
      <c r="H71" s="8">
        <f>(VLOOKUP(B71,'Formula &amp; Reference'!D3:E88,2,FALSE)+C71+D71+E71+F71)*G71</f>
        <v>0</v>
      </c>
      <c r="I71" s="11" t="str">
        <f t="shared" si="6"/>
        <v>Non CCA Centre</v>
      </c>
      <c r="J71" s="11">
        <f>IF(B71=0,0,VLOOKUP(I71,'Formula &amp; Reference'!H3:J5,3,FALSE))</f>
        <v>0</v>
      </c>
      <c r="K71" s="19">
        <f t="shared" si="7"/>
        <v>0</v>
      </c>
      <c r="L71" s="8">
        <f>(VLOOKUP(B71,'Formula &amp; Reference'!D3:E88,2,FALSE)+D71)*K71</f>
        <v>0</v>
      </c>
      <c r="M71" s="8">
        <f>VLOOKUP(B71,'Formula &amp; Reference'!D3:E88,2,FALSE)+C71+D71+E71+F71+J71+L71+H71</f>
        <v>0</v>
      </c>
    </row>
    <row r="72" spans="1:13" x14ac:dyDescent="0.25">
      <c r="A72" s="12">
        <v>43647</v>
      </c>
      <c r="B72" s="20">
        <f>VLOOKUP(B30,'Formula &amp; Reference'!A3:D88,4,FALSE)</f>
        <v>0</v>
      </c>
      <c r="C72" s="8">
        <f>VLOOKUP(B72,'Formula &amp; Reference'!D3:F88,3,FALSE)</f>
        <v>0</v>
      </c>
      <c r="D72" s="11">
        <f>VLOOKUP(D30,'Formula &amp; Reference'!K4:L6,2,FALSE)</f>
        <v>0</v>
      </c>
      <c r="E72" s="11">
        <f>VLOOKUP(E30,'Formula &amp; Reference'!K10:L16,2,FALSE)</f>
        <v>0</v>
      </c>
      <c r="F72" s="9">
        <f t="shared" si="5"/>
        <v>0</v>
      </c>
      <c r="G72" s="21">
        <v>0.1169</v>
      </c>
      <c r="H72" s="8">
        <f>(VLOOKUP(B72,'Formula &amp; Reference'!D3:E88,2,FALSE)+C72+D72+E72+F72)*G72</f>
        <v>0</v>
      </c>
      <c r="I72" s="11" t="str">
        <f t="shared" si="6"/>
        <v>Non CCA Centre</v>
      </c>
      <c r="J72" s="11">
        <f>IF(B72=0,0,VLOOKUP(I72,'Formula &amp; Reference'!H3:J5,3,FALSE))</f>
        <v>0</v>
      </c>
      <c r="K72" s="19">
        <f t="shared" si="7"/>
        <v>0</v>
      </c>
      <c r="L72" s="8">
        <f>(VLOOKUP(B72,'Formula &amp; Reference'!D3:E88,2,FALSE)+D72)*K72</f>
        <v>0</v>
      </c>
      <c r="M72" s="8">
        <f>VLOOKUP(B72,'Formula &amp; Reference'!D3:E88,2,FALSE)+C72+D72+E72+F72+J72+L72+H72</f>
        <v>0</v>
      </c>
    </row>
    <row r="73" spans="1:13" x14ac:dyDescent="0.25">
      <c r="A73" s="12">
        <v>43678</v>
      </c>
      <c r="B73" s="20">
        <f>VLOOKUP(B31,'Formula &amp; Reference'!A3:D88,4,FALSE)</f>
        <v>0</v>
      </c>
      <c r="C73" s="8">
        <f>VLOOKUP(B73,'Formula &amp; Reference'!D3:F88,3,FALSE)</f>
        <v>0</v>
      </c>
      <c r="D73" s="11">
        <f>VLOOKUP(D31,'Formula &amp; Reference'!K4:L6,2,FALSE)</f>
        <v>0</v>
      </c>
      <c r="E73" s="11">
        <f>VLOOKUP(E31,'Formula &amp; Reference'!K10:L16,2,FALSE)</f>
        <v>0</v>
      </c>
      <c r="F73" s="9">
        <f t="shared" si="5"/>
        <v>0</v>
      </c>
      <c r="G73" s="21">
        <v>0.1421</v>
      </c>
      <c r="H73" s="8">
        <f>(VLOOKUP(B73,'Formula &amp; Reference'!D3:E88,2,FALSE)+C73+D73+E73+F73)*G73</f>
        <v>0</v>
      </c>
      <c r="I73" s="11" t="str">
        <f t="shared" si="6"/>
        <v>Non CCA Centre</v>
      </c>
      <c r="J73" s="11">
        <f>IF(B73=0,0,VLOOKUP(I73,'Formula &amp; Reference'!H3:J5,3,FALSE))</f>
        <v>0</v>
      </c>
      <c r="K73" s="19">
        <f t="shared" si="7"/>
        <v>0</v>
      </c>
      <c r="L73" s="8">
        <f>(VLOOKUP(B73,'Formula &amp; Reference'!D3:E88,2,FALSE)+D73)*K73</f>
        <v>0</v>
      </c>
      <c r="M73" s="8">
        <f>VLOOKUP(B73,'Formula &amp; Reference'!D3:E88,2,FALSE)+C73+D73+E73+F73+J73+L73+H73</f>
        <v>0</v>
      </c>
    </row>
    <row r="74" spans="1:13" x14ac:dyDescent="0.25">
      <c r="A74" s="12">
        <v>43709</v>
      </c>
      <c r="B74" s="20">
        <f>VLOOKUP(B32,'Formula &amp; Reference'!A3:D88,4,FALSE)</f>
        <v>0</v>
      </c>
      <c r="C74" s="8">
        <f>VLOOKUP(B74,'Formula &amp; Reference'!D3:F88,3,FALSE)</f>
        <v>0</v>
      </c>
      <c r="D74" s="11">
        <f>VLOOKUP(D32,'Formula &amp; Reference'!K4:L6,2,FALSE)</f>
        <v>0</v>
      </c>
      <c r="E74" s="11">
        <f>VLOOKUP(E32,'Formula &amp; Reference'!K10:L16,2,FALSE)</f>
        <v>0</v>
      </c>
      <c r="F74" s="9">
        <f t="shared" si="5"/>
        <v>0</v>
      </c>
      <c r="G74" s="21">
        <v>0.1421</v>
      </c>
      <c r="H74" s="8">
        <f>(VLOOKUP(B74,'Formula &amp; Reference'!D3:E88,2,FALSE)+C74+D74+E74+F74)*G74</f>
        <v>0</v>
      </c>
      <c r="I74" s="11" t="str">
        <f t="shared" si="6"/>
        <v>Non CCA Centre</v>
      </c>
      <c r="J74" s="11">
        <f>IF(B74=0,0,VLOOKUP(I74,'Formula &amp; Reference'!H3:J5,3,FALSE))</f>
        <v>0</v>
      </c>
      <c r="K74" s="19">
        <f t="shared" si="7"/>
        <v>0</v>
      </c>
      <c r="L74" s="8">
        <f>(VLOOKUP(B74,'Formula &amp; Reference'!D3:E88,2,FALSE)+D74)*K74</f>
        <v>0</v>
      </c>
      <c r="M74" s="8">
        <f>VLOOKUP(B74,'Formula &amp; Reference'!D3:E88,2,FALSE)+C74+D74+E74+F74+J74+L74+H74</f>
        <v>0</v>
      </c>
    </row>
    <row r="75" spans="1:13" x14ac:dyDescent="0.25">
      <c r="A75" s="12">
        <v>43739</v>
      </c>
      <c r="B75" s="22">
        <f>VLOOKUP(B33,'Formula &amp; Reference'!A3:D88,4,FALSE)</f>
        <v>0</v>
      </c>
      <c r="C75" s="14">
        <f>VLOOKUP(B75,'Formula &amp; Reference'!D3:F88,3,FALSE)</f>
        <v>0</v>
      </c>
      <c r="D75" s="11">
        <f>VLOOKUP(D33,'Formula &amp; Reference'!K4:L6,2,FALSE)</f>
        <v>0</v>
      </c>
      <c r="E75" s="11">
        <f>VLOOKUP(E33,'Formula &amp; Reference'!K10:L16,2,FALSE)</f>
        <v>0</v>
      </c>
      <c r="F75" s="9">
        <f t="shared" si="5"/>
        <v>0</v>
      </c>
      <c r="G75" s="21">
        <v>0.1421</v>
      </c>
      <c r="H75" s="8">
        <f>(VLOOKUP(B75,'Formula &amp; Reference'!D3:E88,2,FALSE)+C75+D75+E75+F75)*G75</f>
        <v>0</v>
      </c>
      <c r="I75" s="11" t="str">
        <f t="shared" si="6"/>
        <v>Non CCA Centre</v>
      </c>
      <c r="J75" s="15">
        <f>IF(B75=0,0,VLOOKUP(I75,'Formula &amp; Reference'!H3:J5,3,FALSE))</f>
        <v>0</v>
      </c>
      <c r="K75" s="19">
        <f t="shared" si="7"/>
        <v>0</v>
      </c>
      <c r="L75" s="14">
        <f>(VLOOKUP(B75,'Formula &amp; Reference'!D3:E88,2,FALSE)+D75)*K75</f>
        <v>0</v>
      </c>
      <c r="M75" s="14">
        <f>VLOOKUP(B75,'Formula &amp; Reference'!D3:E88,2,FALSE)+C75+D75+E75+F75+J75+L75+H75</f>
        <v>0</v>
      </c>
    </row>
    <row r="76" spans="1:13" x14ac:dyDescent="0.25">
      <c r="A76" s="12">
        <v>43770</v>
      </c>
      <c r="B76" s="20">
        <f>VLOOKUP(B34,'Formula &amp; Reference'!A3:D88,4,FALSE)</f>
        <v>0</v>
      </c>
      <c r="C76" s="8">
        <f>VLOOKUP(B76,'Formula &amp; Reference'!D3:F88,3,FALSE)</f>
        <v>0</v>
      </c>
      <c r="D76" s="11">
        <f>VLOOKUP(D34,'Formula &amp; Reference'!K4:L6,2,FALSE)</f>
        <v>0</v>
      </c>
      <c r="E76" s="11">
        <f>VLOOKUP(E34,'Formula &amp; Reference'!K10:L16,2,FALSE)</f>
        <v>0</v>
      </c>
      <c r="F76" s="9">
        <f t="shared" si="5"/>
        <v>0</v>
      </c>
      <c r="G76" s="21">
        <v>0.1673</v>
      </c>
      <c r="H76" s="8">
        <f>(VLOOKUP(B76,'Formula &amp; Reference'!D3:E88,2,FALSE)+C76+D76+E76+F76)*G76</f>
        <v>0</v>
      </c>
      <c r="I76" s="11" t="str">
        <f t="shared" si="6"/>
        <v>Non CCA Centre</v>
      </c>
      <c r="J76" s="11">
        <f>IF(B76=0,0,VLOOKUP(I76,'Formula &amp; Reference'!H3:J5,3,FALSE))</f>
        <v>0</v>
      </c>
      <c r="K76" s="19">
        <f t="shared" si="7"/>
        <v>0</v>
      </c>
      <c r="L76" s="8">
        <f>(VLOOKUP(B76,'Formula &amp; Reference'!D3:E88,2,FALSE)+D76)*K76</f>
        <v>0</v>
      </c>
      <c r="M76" s="8">
        <f>VLOOKUP(B76,'Formula &amp; Reference'!D3:E88,2,FALSE)+C76+D76+E76+F76+J76+L76+H76</f>
        <v>0</v>
      </c>
    </row>
    <row r="77" spans="1:13" x14ac:dyDescent="0.25">
      <c r="A77" s="12">
        <v>43800</v>
      </c>
      <c r="B77" s="20">
        <f>VLOOKUP(B35,'Formula &amp; Reference'!A3:D88,4,FALSE)</f>
        <v>0</v>
      </c>
      <c r="C77" s="8">
        <f>VLOOKUP(B77,'Formula &amp; Reference'!D3:F88,3,FALSE)</f>
        <v>0</v>
      </c>
      <c r="D77" s="11">
        <f>VLOOKUP(D35,'Formula &amp; Reference'!K4:L6,2,FALSE)</f>
        <v>0</v>
      </c>
      <c r="E77" s="11">
        <f>VLOOKUP(E35,'Formula &amp; Reference'!K10:L16,2,FALSE)</f>
        <v>0</v>
      </c>
      <c r="F77" s="9">
        <f t="shared" si="5"/>
        <v>0</v>
      </c>
      <c r="G77" s="21">
        <v>0.1673</v>
      </c>
      <c r="H77" s="8">
        <f>(VLOOKUP(B77,'Formula &amp; Reference'!D3:E88,2,FALSE)+C77+D77+E77+F77)*G77</f>
        <v>0</v>
      </c>
      <c r="I77" s="11" t="str">
        <f t="shared" si="6"/>
        <v>Non CCA Centre</v>
      </c>
      <c r="J77" s="11">
        <f>IF(B77=0,0,VLOOKUP(I77,'Formula &amp; Reference'!H3:J5,3,FALSE))</f>
        <v>0</v>
      </c>
      <c r="K77" s="19">
        <f t="shared" si="7"/>
        <v>0</v>
      </c>
      <c r="L77" s="8">
        <f>(VLOOKUP(B77,'Formula &amp; Reference'!D3:E88,2,FALSE)+D77)*K77</f>
        <v>0</v>
      </c>
      <c r="M77" s="8">
        <f>VLOOKUP(B77,'Formula &amp; Reference'!D3:E88,2,FALSE)+C77+D77+E77+F77+J77+L77+H77</f>
        <v>0</v>
      </c>
    </row>
    <row r="78" spans="1:13" x14ac:dyDescent="0.25">
      <c r="A78" s="12">
        <v>43831</v>
      </c>
      <c r="B78" s="20">
        <f>VLOOKUP(B36,'Formula &amp; Reference'!A3:D88,4,FALSE)</f>
        <v>0</v>
      </c>
      <c r="C78" s="8">
        <f>VLOOKUP(B78,'Formula &amp; Reference'!D3:F88,3,FALSE)</f>
        <v>0</v>
      </c>
      <c r="D78" s="11">
        <f>VLOOKUP(D36,'Formula &amp; Reference'!K4:L6,2,FALSE)</f>
        <v>0</v>
      </c>
      <c r="E78" s="11">
        <f>VLOOKUP(E36,'Formula &amp; Reference'!K10:L16,2,FALSE)</f>
        <v>0</v>
      </c>
      <c r="F78" s="9">
        <f t="shared" si="5"/>
        <v>0</v>
      </c>
      <c r="G78" s="21">
        <v>0.1673</v>
      </c>
      <c r="H78" s="8">
        <f>(VLOOKUP(B78,'Formula &amp; Reference'!D3:E88,2,FALSE)+C78+D78+E78+F78)*G78</f>
        <v>0</v>
      </c>
      <c r="I78" s="11" t="str">
        <f t="shared" si="6"/>
        <v>Non CCA Centre</v>
      </c>
      <c r="J78" s="11">
        <f>IF(B78=0,0,VLOOKUP(I78,'Formula &amp; Reference'!H3:J5,3,FALSE))</f>
        <v>0</v>
      </c>
      <c r="K78" s="19">
        <f t="shared" si="7"/>
        <v>0</v>
      </c>
      <c r="L78" s="8">
        <f>(VLOOKUP(B78,'Formula &amp; Reference'!D3:E88,2,FALSE)+D78)*K78</f>
        <v>0</v>
      </c>
      <c r="M78" s="8">
        <f>VLOOKUP(B78,'Formula &amp; Reference'!D3:E88,2,FALSE)+C78+D78+E78+F78+J78+L78+H78</f>
        <v>0</v>
      </c>
    </row>
    <row r="79" spans="1:13" x14ac:dyDescent="0.25">
      <c r="A79" s="12">
        <v>43862</v>
      </c>
      <c r="B79" s="20">
        <f>VLOOKUP(B37,'Formula &amp; Reference'!A3:D88,4,FALSE)</f>
        <v>0</v>
      </c>
      <c r="C79" s="8">
        <f>VLOOKUP(B79,'Formula &amp; Reference'!D3:F88,3,FALSE)</f>
        <v>0</v>
      </c>
      <c r="D79" s="11">
        <f>VLOOKUP(D37,'Formula &amp; Reference'!K4:L6,2,FALSE)</f>
        <v>0</v>
      </c>
      <c r="E79" s="11">
        <f>VLOOKUP(E37,'Formula &amp; Reference'!K10:L16,2,FALSE)</f>
        <v>0</v>
      </c>
      <c r="F79" s="9">
        <f t="shared" si="5"/>
        <v>0</v>
      </c>
      <c r="G79" s="21">
        <v>0.19670000000000001</v>
      </c>
      <c r="H79" s="8">
        <f>(VLOOKUP(B79,'Formula &amp; Reference'!D3:E88,2,FALSE)+C79+D79+E79+F79)*G79</f>
        <v>0</v>
      </c>
      <c r="I79" s="11" t="str">
        <f t="shared" si="6"/>
        <v>Non CCA Centre</v>
      </c>
      <c r="J79" s="11">
        <f>IF(B79=0,0,VLOOKUP(I79,'Formula &amp; Reference'!H3:J5,3,FALSE))</f>
        <v>0</v>
      </c>
      <c r="K79" s="19">
        <f t="shared" si="7"/>
        <v>0</v>
      </c>
      <c r="L79" s="8">
        <f>(VLOOKUP(B79,'Formula &amp; Reference'!D3:E88,2,FALSE)+D79)*K79</f>
        <v>0</v>
      </c>
      <c r="M79" s="8">
        <f>VLOOKUP(B79,'Formula &amp; Reference'!D3:E88,2,FALSE)+C79+D79+E79+F79+J79+L79+H79</f>
        <v>0</v>
      </c>
    </row>
    <row r="80" spans="1:13" x14ac:dyDescent="0.25">
      <c r="A80" s="12">
        <v>43891</v>
      </c>
      <c r="B80" s="20">
        <f>VLOOKUP(B38,'Formula &amp; Reference'!A3:D88,4,FALSE)</f>
        <v>0</v>
      </c>
      <c r="C80" s="8">
        <f>VLOOKUP(B80,'Formula &amp; Reference'!D3:F88,3,FALSE)</f>
        <v>0</v>
      </c>
      <c r="D80" s="11">
        <f>VLOOKUP(D38,'Formula &amp; Reference'!K4:L6,2,FALSE)</f>
        <v>0</v>
      </c>
      <c r="E80" s="11">
        <f>VLOOKUP(E38,'Formula &amp; Reference'!K10:L16,2,FALSE)</f>
        <v>0</v>
      </c>
      <c r="F80" s="9">
        <f t="shared" si="5"/>
        <v>0</v>
      </c>
      <c r="G80" s="21">
        <v>0.19670000000000001</v>
      </c>
      <c r="H80" s="8">
        <f>(VLOOKUP(B80,'Formula &amp; Reference'!D3:E88,2,FALSE)+C80+D80+E80+F80)*G80</f>
        <v>0</v>
      </c>
      <c r="I80" s="11" t="str">
        <f t="shared" si="6"/>
        <v>Non CCA Centre</v>
      </c>
      <c r="J80" s="11">
        <f>IF(B80=0,0,VLOOKUP(I80,'Formula &amp; Reference'!H3:J5,3,FALSE))</f>
        <v>0</v>
      </c>
      <c r="K80" s="19">
        <f t="shared" si="7"/>
        <v>0</v>
      </c>
      <c r="L80" s="8">
        <f>(VLOOKUP(B80,'Formula &amp; Reference'!D3:E88,2,FALSE)+D80)*K80</f>
        <v>0</v>
      </c>
      <c r="M80" s="8">
        <f>VLOOKUP(B80,'Formula &amp; Reference'!D3:E88,2,FALSE)+C80+D80+E80+F80+J80+L80+H80</f>
        <v>0</v>
      </c>
    </row>
    <row r="81" spans="1:13" x14ac:dyDescent="0.25">
      <c r="A81" s="12">
        <v>43922</v>
      </c>
      <c r="B81" s="20">
        <f>VLOOKUP(B39,'Formula &amp; Reference'!A3:D88,4,FALSE)</f>
        <v>0</v>
      </c>
      <c r="C81" s="8">
        <f>VLOOKUP(B81,'Formula &amp; Reference'!D3:F88,3,FALSE)</f>
        <v>0</v>
      </c>
      <c r="D81" s="11">
        <f>VLOOKUP(D39,'Formula &amp; Reference'!K4:L6,2,FALSE)</f>
        <v>0</v>
      </c>
      <c r="E81" s="11">
        <f>VLOOKUP(E39,'Formula &amp; Reference'!K10:L16,2,FALSE)</f>
        <v>0</v>
      </c>
      <c r="F81" s="9">
        <f t="shared" si="5"/>
        <v>0</v>
      </c>
      <c r="G81" s="21">
        <v>0.19670000000000001</v>
      </c>
      <c r="H81" s="8">
        <f>(VLOOKUP(B81,'Formula &amp; Reference'!D3:E88,2,FALSE)+C81+D81+E81+F81)*G81</f>
        <v>0</v>
      </c>
      <c r="I81" s="11" t="str">
        <f t="shared" si="6"/>
        <v>Non CCA Centre</v>
      </c>
      <c r="J81" s="11">
        <f>IF(B81=0,0,VLOOKUP(I81,'Formula &amp; Reference'!H3:J5,3,FALSE))</f>
        <v>0</v>
      </c>
      <c r="K81" s="19">
        <f t="shared" si="7"/>
        <v>0</v>
      </c>
      <c r="L81" s="8">
        <f>(VLOOKUP(B81,'Formula &amp; Reference'!D3:E88,2,FALSE)+D81)*K81</f>
        <v>0</v>
      </c>
      <c r="M81" s="8">
        <f>VLOOKUP(B81,'Formula &amp; Reference'!D3:E88,2,FALSE)+C81+D81+E81+F81+J81+L81+H81</f>
        <v>0</v>
      </c>
    </row>
    <row r="82" spans="1:13" x14ac:dyDescent="0.25">
      <c r="A82" s="12">
        <v>43952</v>
      </c>
      <c r="B82" s="20">
        <f>VLOOKUP(B40,'Formula &amp; Reference'!A3:D88,4,FALSE)</f>
        <v>0</v>
      </c>
      <c r="C82" s="8">
        <f>VLOOKUP(B82,'Formula &amp; Reference'!D3:F88,3,FALSE)</f>
        <v>0</v>
      </c>
      <c r="D82" s="11">
        <f>VLOOKUP(D40,'Formula &amp; Reference'!K4:L6,2,FALSE)</f>
        <v>0</v>
      </c>
      <c r="E82" s="11">
        <f>VLOOKUP(E40,'Formula &amp; Reference'!K10:L16,2,FALSE)</f>
        <v>0</v>
      </c>
      <c r="F82" s="9">
        <f t="shared" si="5"/>
        <v>0</v>
      </c>
      <c r="G82" s="21">
        <v>0.1981</v>
      </c>
      <c r="H82" s="8">
        <f>(VLOOKUP(B82,'Formula &amp; Reference'!D3:E88,2,FALSE)+C82+D82+E82+F82)*G82</f>
        <v>0</v>
      </c>
      <c r="I82" s="11" t="str">
        <f t="shared" si="6"/>
        <v>Non CCA Centre</v>
      </c>
      <c r="J82" s="11">
        <f>IF(B82=0,0,VLOOKUP(I82,'Formula &amp; Reference'!H3:J5,3,FALSE))</f>
        <v>0</v>
      </c>
      <c r="K82" s="19">
        <f t="shared" si="7"/>
        <v>0</v>
      </c>
      <c r="L82" s="8">
        <f>(VLOOKUP(B82,'Formula &amp; Reference'!D3:E88,2,FALSE)+D82)*K82</f>
        <v>0</v>
      </c>
      <c r="M82" s="8">
        <f>VLOOKUP(B82,'Formula &amp; Reference'!D3:E88,2,FALSE)+C82+D82+E82+F82+J82+L82+H82</f>
        <v>0</v>
      </c>
    </row>
    <row r="83" spans="1:13" x14ac:dyDescent="0.25">
      <c r="A83" s="12">
        <v>43983</v>
      </c>
      <c r="B83" s="20">
        <f>VLOOKUP(B41,'Formula &amp; Reference'!A3:D88,4,FALSE)</f>
        <v>0</v>
      </c>
      <c r="C83" s="8">
        <f>VLOOKUP(B83,'Formula &amp; Reference'!D3:F88,3,FALSE)</f>
        <v>0</v>
      </c>
      <c r="D83" s="11">
        <f>VLOOKUP(D41,'Formula &amp; Reference'!K4:L6,2,FALSE)</f>
        <v>0</v>
      </c>
      <c r="E83" s="11">
        <f>VLOOKUP(E41,'Formula &amp; Reference'!K10:L16,2,FALSE)</f>
        <v>0</v>
      </c>
      <c r="F83" s="9">
        <f t="shared" si="5"/>
        <v>0</v>
      </c>
      <c r="G83" s="21">
        <v>0.1981</v>
      </c>
      <c r="H83" s="8">
        <f>(VLOOKUP(B83,'Formula &amp; Reference'!D3:E88,2,FALSE)+C83+D83+E83+F83)*G83</f>
        <v>0</v>
      </c>
      <c r="I83" s="11" t="str">
        <f t="shared" si="6"/>
        <v>Non CCA Centre</v>
      </c>
      <c r="J83" s="11">
        <f>IF(B83=0,0,VLOOKUP(I83,'Formula &amp; Reference'!H3:J5,3,FALSE))</f>
        <v>0</v>
      </c>
      <c r="K83" s="19">
        <f t="shared" si="7"/>
        <v>0</v>
      </c>
      <c r="L83" s="8">
        <f>(VLOOKUP(B83,'Formula &amp; Reference'!D3:E88,2,FALSE)+D83)*K83</f>
        <v>0</v>
      </c>
      <c r="M83" s="8">
        <f>VLOOKUP(B83,'Formula &amp; Reference'!D3:E88,2,FALSE)+C83+D83+E83+F83+J83+L83+H83</f>
        <v>0</v>
      </c>
    </row>
    <row r="84" spans="1:13" x14ac:dyDescent="0.25">
      <c r="A84" s="12">
        <v>44013</v>
      </c>
      <c r="B84" s="20">
        <f>VLOOKUP(B42,'Formula &amp; Reference'!A3:D88,4,FALSE)</f>
        <v>0</v>
      </c>
      <c r="C84" s="8">
        <f>VLOOKUP(B84,'Formula &amp; Reference'!D3:F88,3,FALSE)</f>
        <v>0</v>
      </c>
      <c r="D84" s="11">
        <f>VLOOKUP(D42,'Formula &amp; Reference'!K4:L6,2,FALSE)</f>
        <v>0</v>
      </c>
      <c r="E84" s="11">
        <f>VLOOKUP(E42,'Formula &amp; Reference'!K10:L16,2,FALSE)</f>
        <v>0</v>
      </c>
      <c r="F84" s="9">
        <f t="shared" si="5"/>
        <v>0</v>
      </c>
      <c r="G84" s="21">
        <v>0.1981</v>
      </c>
      <c r="H84" s="8">
        <f>(VLOOKUP(B84,'Formula &amp; Reference'!D3:E88,2,FALSE)+C84+D84+E84+F84)*G84</f>
        <v>0</v>
      </c>
      <c r="I84" s="11" t="str">
        <f t="shared" si="6"/>
        <v>Non CCA Centre</v>
      </c>
      <c r="J84" s="11">
        <f>IF(B84=0,0,VLOOKUP(I84,'Formula &amp; Reference'!H3:J5,3,FALSE))</f>
        <v>0</v>
      </c>
      <c r="K84" s="19">
        <f t="shared" si="7"/>
        <v>0</v>
      </c>
      <c r="L84" s="8">
        <f>(VLOOKUP(B84,'Formula &amp; Reference'!D3:E88,2,FALSE)+D84)*K84</f>
        <v>0</v>
      </c>
      <c r="M84" s="8">
        <f>VLOOKUP(B84,'Formula &amp; Reference'!D3:E88,2,FALSE)+C84+D84+E84+F84+J84+L84+H84</f>
        <v>0</v>
      </c>
    </row>
    <row r="85" spans="1:13" x14ac:dyDescent="0.25">
      <c r="A85" s="12">
        <v>44044</v>
      </c>
      <c r="B85" s="20">
        <f>VLOOKUP(B43,'Formula &amp; Reference'!A3:D88,4,FALSE)</f>
        <v>0</v>
      </c>
      <c r="C85" s="8">
        <f>VLOOKUP(B85,'Formula &amp; Reference'!D3:F88,3,FALSE)</f>
        <v>0</v>
      </c>
      <c r="D85" s="11">
        <f>VLOOKUP(D43,'Formula &amp; Reference'!K4:L6,2,FALSE)</f>
        <v>0</v>
      </c>
      <c r="E85" s="11">
        <f>VLOOKUP(E43,'Formula &amp; Reference'!K10:L16,2,FALSE)</f>
        <v>0</v>
      </c>
      <c r="F85" s="9">
        <f t="shared" si="5"/>
        <v>0</v>
      </c>
      <c r="G85" s="21">
        <v>0.2079</v>
      </c>
      <c r="H85" s="8">
        <f>(VLOOKUP(B85,'Formula &amp; Reference'!D3:E88,2,FALSE)+C85+D85+E85+F85)*G85</f>
        <v>0</v>
      </c>
      <c r="I85" s="11" t="str">
        <f t="shared" si="6"/>
        <v>Non CCA Centre</v>
      </c>
      <c r="J85" s="11">
        <f>IF(B85=0,0,VLOOKUP(I85,'Formula &amp; Reference'!H3:J5,3,FALSE))</f>
        <v>0</v>
      </c>
      <c r="K85" s="19">
        <f t="shared" si="7"/>
        <v>0</v>
      </c>
      <c r="L85" s="8">
        <f>(VLOOKUP(B85,'Formula &amp; Reference'!D3:E88,2,FALSE)+D85)*K85</f>
        <v>0</v>
      </c>
      <c r="M85" s="8">
        <f>VLOOKUP(B85,'Formula &amp; Reference'!D3:E88,2,FALSE)+C85+D85+E85+F85+J85+L85+H85</f>
        <v>0</v>
      </c>
    </row>
    <row r="86" spans="1:13" x14ac:dyDescent="0.25">
      <c r="A86" s="12">
        <v>44075</v>
      </c>
      <c r="B86" s="20">
        <f>VLOOKUP(B44,'Formula &amp; Reference'!A3:D88,4,FALSE)</f>
        <v>0</v>
      </c>
      <c r="C86" s="8">
        <f>VLOOKUP(B86,'Formula &amp; Reference'!D3:F88,3,FALSE)</f>
        <v>0</v>
      </c>
      <c r="D86" s="11">
        <f>VLOOKUP(D44,'Formula &amp; Reference'!K4:L6,2,FALSE)</f>
        <v>0</v>
      </c>
      <c r="E86" s="11">
        <f>VLOOKUP(E44,'Formula &amp; Reference'!K10:L16,2,FALSE)</f>
        <v>0</v>
      </c>
      <c r="F86" s="9">
        <f t="shared" si="5"/>
        <v>0</v>
      </c>
      <c r="G86" s="21">
        <v>0.2079</v>
      </c>
      <c r="H86" s="8">
        <f>(VLOOKUP(B86,'Formula &amp; Reference'!D3:E88,2,FALSE)+C86+D86+E86+F86)*G86</f>
        <v>0</v>
      </c>
      <c r="I86" s="11" t="str">
        <f t="shared" si="6"/>
        <v>Non CCA Centre</v>
      </c>
      <c r="J86" s="11">
        <f>IF(B86=0,0,VLOOKUP(I86,'Formula &amp; Reference'!H3:J5,3,FALSE))</f>
        <v>0</v>
      </c>
      <c r="K86" s="19">
        <f t="shared" si="7"/>
        <v>0</v>
      </c>
      <c r="L86" s="8">
        <f>(VLOOKUP(B86,'Formula &amp; Reference'!D3:E88,2,FALSE)+D86)*K86</f>
        <v>0</v>
      </c>
      <c r="M86" s="8">
        <f>VLOOKUP(B86,'Formula &amp; Reference'!D3:E88,2,FALSE)+C86+D86+E86+F86+J86+L86+H86</f>
        <v>0</v>
      </c>
    </row>
    <row r="87" spans="1:13" x14ac:dyDescent="0.25">
      <c r="A87" s="12">
        <v>44105</v>
      </c>
      <c r="B87" s="20">
        <f>VLOOKUP(B45,'Formula &amp; Reference'!A3:D88,4,FALSE)</f>
        <v>0</v>
      </c>
      <c r="C87" s="8">
        <f>VLOOKUP(B87,'Formula &amp; Reference'!D3:F88,3,FALSE)</f>
        <v>0</v>
      </c>
      <c r="D87" s="11">
        <f>VLOOKUP(D45,'Formula &amp; Reference'!K4:L6,2,FALSE)</f>
        <v>0</v>
      </c>
      <c r="E87" s="11">
        <f>VLOOKUP(E45,'Formula &amp; Reference'!K10:L16,2,FALSE)</f>
        <v>0</v>
      </c>
      <c r="F87" s="9">
        <f t="shared" si="5"/>
        <v>0</v>
      </c>
      <c r="G87" s="21">
        <v>0.2079</v>
      </c>
      <c r="H87" s="8">
        <f>(VLOOKUP(B87,'Formula &amp; Reference'!D3:E88,2,FALSE)+C87+D87+E87+F87)*G87</f>
        <v>0</v>
      </c>
      <c r="I87" s="11" t="str">
        <f t="shared" si="6"/>
        <v>Non CCA Centre</v>
      </c>
      <c r="J87" s="11">
        <f>IF(B87=0,0,VLOOKUP(I87,'Formula &amp; Reference'!H3:J5,3,FALSE))</f>
        <v>0</v>
      </c>
      <c r="K87" s="19">
        <f t="shared" si="7"/>
        <v>0</v>
      </c>
      <c r="L87" s="8">
        <f>(VLOOKUP(B87,'Formula &amp; Reference'!D3:E88,2,FALSE)+D87)*K87</f>
        <v>0</v>
      </c>
      <c r="M87" s="8">
        <f>VLOOKUP(B87,'Formula &amp; Reference'!D3:E88,2,FALSE)+C87+D87+E87+F87+J87+L87+H87</f>
        <v>0</v>
      </c>
    </row>
    <row r="88" spans="1:13" x14ac:dyDescent="0.25">
      <c r="A88" s="12">
        <v>44136</v>
      </c>
      <c r="B88" s="20">
        <f>VLOOKUP(B46,'Formula &amp; Reference'!A3:D88,4,FALSE)</f>
        <v>0</v>
      </c>
      <c r="C88" s="8">
        <f>VLOOKUP(B88,'Formula &amp; Reference'!D3:F88,3,FALSE)</f>
        <v>0</v>
      </c>
      <c r="D88" s="11">
        <f>VLOOKUP(D46,'Formula &amp; Reference'!K4:L6,2,FALSE)</f>
        <v>0</v>
      </c>
      <c r="E88" s="11">
        <f>VLOOKUP(E46,'Formula &amp; Reference'!K10:L16,2,FALSE)</f>
        <v>0</v>
      </c>
      <c r="F88" s="9">
        <f t="shared" si="5"/>
        <v>0</v>
      </c>
      <c r="G88" s="21">
        <v>0.23799999999999999</v>
      </c>
      <c r="H88" s="8">
        <f>(VLOOKUP(B88,'Formula &amp; Reference'!D3:E88,2,FALSE)+C88+D88+E88+F88)*G88</f>
        <v>0</v>
      </c>
      <c r="I88" s="11" t="str">
        <f t="shared" si="6"/>
        <v>Non CCA Centre</v>
      </c>
      <c r="J88" s="11">
        <f>IF(B88=0,0,VLOOKUP(I88,'Formula &amp; Reference'!H3:J5,3,FALSE))</f>
        <v>0</v>
      </c>
      <c r="K88" s="19">
        <f t="shared" si="7"/>
        <v>0</v>
      </c>
      <c r="L88" s="8">
        <f>(VLOOKUP(B88,'Formula &amp; Reference'!D3:E88,2,FALSE)+D88)*K88</f>
        <v>0</v>
      </c>
      <c r="M88" s="8">
        <f>VLOOKUP(B88,'Formula &amp; Reference'!D3:E88,2,FALSE)+C88+D88+E88+F88+J88+L88+H88</f>
        <v>0</v>
      </c>
    </row>
    <row r="89" spans="1:13" x14ac:dyDescent="0.25">
      <c r="M89" s="16">
        <f>SUM(M52:M88)</f>
        <v>0</v>
      </c>
    </row>
    <row r="90" spans="1:13" x14ac:dyDescent="0.25">
      <c r="A90" s="76" t="s">
        <v>24</v>
      </c>
      <c r="B90" s="77"/>
      <c r="C90" s="77"/>
      <c r="D90" s="77"/>
      <c r="E90" s="77"/>
      <c r="F90" s="80">
        <f>M89-M47</f>
        <v>0</v>
      </c>
      <c r="G90" s="81"/>
      <c r="H90" s="81"/>
      <c r="I90" s="82"/>
    </row>
    <row r="91" spans="1:13" x14ac:dyDescent="0.25">
      <c r="A91" s="78"/>
      <c r="B91" s="79"/>
      <c r="C91" s="79"/>
      <c r="D91" s="79"/>
      <c r="E91" s="79"/>
      <c r="F91" s="83"/>
      <c r="G91" s="83"/>
      <c r="H91" s="83"/>
      <c r="I91" s="84"/>
    </row>
    <row r="92" spans="1:13" x14ac:dyDescent="0.25">
      <c r="A92" s="23" t="s">
        <v>25</v>
      </c>
      <c r="B92" s="23"/>
      <c r="C92" s="23"/>
      <c r="E92" s="24"/>
    </row>
    <row r="93" spans="1:13" x14ac:dyDescent="0.25">
      <c r="A93" s="85" t="s">
        <v>26</v>
      </c>
      <c r="B93" s="85"/>
      <c r="C93" s="86"/>
      <c r="D93" s="25">
        <f>D95-D97</f>
        <v>0</v>
      </c>
      <c r="E93" s="24" t="s">
        <v>27</v>
      </c>
      <c r="F93" s="23" t="s">
        <v>28</v>
      </c>
    </row>
    <row r="94" spans="1:13" x14ac:dyDescent="0.25">
      <c r="A94" s="87" t="s">
        <v>29</v>
      </c>
      <c r="B94" s="87"/>
      <c r="C94" s="87"/>
      <c r="D94" s="26">
        <f>'Formula &amp; Reference'!T40</f>
        <v>0</v>
      </c>
      <c r="E94" s="24"/>
    </row>
    <row r="95" spans="1:13" x14ac:dyDescent="0.25">
      <c r="A95" s="87" t="s">
        <v>30</v>
      </c>
      <c r="B95" s="87"/>
      <c r="C95" s="87"/>
      <c r="D95" s="26">
        <f>D94/10</f>
        <v>0</v>
      </c>
      <c r="E95" s="24" t="s">
        <v>31</v>
      </c>
    </row>
    <row r="96" spans="1:13" x14ac:dyDescent="0.25">
      <c r="A96" s="87" t="s">
        <v>32</v>
      </c>
      <c r="B96" s="87"/>
      <c r="C96" s="87"/>
      <c r="D96" s="26">
        <f>'Formula &amp; Reference'!P40</f>
        <v>0</v>
      </c>
      <c r="E96" s="24"/>
    </row>
    <row r="97" spans="1:5" x14ac:dyDescent="0.25">
      <c r="A97" s="87" t="s">
        <v>33</v>
      </c>
      <c r="B97" s="87"/>
      <c r="C97" s="87"/>
      <c r="D97" s="27">
        <f>D96/10</f>
        <v>0</v>
      </c>
      <c r="E97" s="24" t="s">
        <v>34</v>
      </c>
    </row>
    <row r="98" spans="1:5" x14ac:dyDescent="0.25">
      <c r="A98" s="85" t="s">
        <v>35</v>
      </c>
      <c r="B98" s="85"/>
      <c r="C98" s="92"/>
      <c r="D98" s="55"/>
      <c r="E98" s="23" t="s">
        <v>36</v>
      </c>
    </row>
    <row r="99" spans="1:5" x14ac:dyDescent="0.25">
      <c r="A99" s="85" t="s">
        <v>37</v>
      </c>
      <c r="B99" s="85"/>
      <c r="C99" s="92"/>
      <c r="D99" s="56"/>
      <c r="E99" s="23" t="s">
        <v>38</v>
      </c>
    </row>
    <row r="100" spans="1:5" x14ac:dyDescent="0.25">
      <c r="A100" s="85" t="s">
        <v>39</v>
      </c>
      <c r="B100" s="85"/>
      <c r="C100" s="92"/>
      <c r="D100" s="55"/>
      <c r="E100" s="23" t="s">
        <v>40</v>
      </c>
    </row>
    <row r="101" spans="1:5" ht="15" customHeight="1" x14ac:dyDescent="0.25">
      <c r="A101" s="93" t="s">
        <v>41</v>
      </c>
      <c r="B101" s="93"/>
      <c r="C101" s="88">
        <f>F90-D93-D98-D99-D100</f>
        <v>0</v>
      </c>
      <c r="D101" s="89"/>
      <c r="E101" s="28"/>
    </row>
    <row r="102" spans="1:5" ht="15" customHeight="1" x14ac:dyDescent="0.25">
      <c r="A102" s="94"/>
      <c r="B102" s="94"/>
      <c r="C102" s="90"/>
      <c r="D102" s="91"/>
      <c r="E102" s="28"/>
    </row>
  </sheetData>
  <sheetProtection password="DF14" sheet="1" objects="1" scenarios="1"/>
  <mergeCells count="21">
    <mergeCell ref="C101:D102"/>
    <mergeCell ref="A98:C98"/>
    <mergeCell ref="A99:C99"/>
    <mergeCell ref="A100:C100"/>
    <mergeCell ref="A101:B102"/>
    <mergeCell ref="A93:C93"/>
    <mergeCell ref="A94:C94"/>
    <mergeCell ref="A95:C95"/>
    <mergeCell ref="A96:C96"/>
    <mergeCell ref="A97:C97"/>
    <mergeCell ref="A50:M50"/>
    <mergeCell ref="A90:E91"/>
    <mergeCell ref="F90:I91"/>
    <mergeCell ref="A7:M7"/>
    <mergeCell ref="A8:M8"/>
    <mergeCell ref="A1:J1"/>
    <mergeCell ref="K1:M1"/>
    <mergeCell ref="A2:M2"/>
    <mergeCell ref="A3:M4"/>
    <mergeCell ref="A5:D5"/>
    <mergeCell ref="E5:M5"/>
  </mergeCells>
  <dataValidations count="3">
    <dataValidation type="list" allowBlank="1" showInputMessage="1" showErrorMessage="1" sqref="D10:D45">
      <formula1>"0,670,1680"</formula1>
    </dataValidation>
    <dataValidation type="list" allowBlank="1" showInputMessage="1" showErrorMessage="1" sqref="E10:E46">
      <formula1>"0,1310,1460,1650,1800,1960,2120"</formula1>
    </dataValidation>
    <dataValidation type="list" allowBlank="1" showInputMessage="1" showErrorMessage="1" sqref="K10:K46">
      <formula1>"0%,7%,8%,9%,10.5%,12%,13.5%"</formula1>
    </dataValidation>
  </dataValidations>
  <hyperlinks>
    <hyperlink ref="E5" r:id="rId1"/>
  </hyperlinks>
  <pageMargins left="0.7" right="0.7" top="0.75" bottom="0.75" header="0.3" footer="0.3"/>
  <pageSetup paperSize="9" orientation="portrait" verticalDpi="0" copies="0"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'Formula &amp; Reference'!$A$3:$A$88</xm:f>
          </x14:formula1>
          <xm:sqref>B10:B46</xm:sqref>
        </x14:dataValidation>
        <x14:dataValidation type="list" allowBlank="1" showInputMessage="1" showErrorMessage="1">
          <x14:formula1>
            <xm:f>'Formula &amp; Reference'!$H$3:$H$5</xm:f>
          </x14:formula1>
          <xm:sqref>I10:I46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8"/>
  <sheetViews>
    <sheetView topLeftCell="H25" workbookViewId="0">
      <selection activeCell="R45" sqref="R45"/>
    </sheetView>
  </sheetViews>
  <sheetFormatPr defaultRowHeight="15" x14ac:dyDescent="0.25"/>
  <cols>
    <col min="1" max="1" width="26.140625" style="1" customWidth="1"/>
    <col min="2" max="3" width="9.140625" style="49"/>
    <col min="4" max="4" width="25.85546875" style="49" customWidth="1"/>
    <col min="5" max="7" width="9.140625" style="1"/>
    <col min="8" max="8" width="25.28515625" style="1" customWidth="1"/>
    <col min="9" max="10" width="9.140625" style="1"/>
    <col min="11" max="12" width="13.7109375" style="1" customWidth="1"/>
    <col min="13" max="16384" width="9.140625" style="1"/>
  </cols>
  <sheetData>
    <row r="1" spans="1:20" x14ac:dyDescent="0.25">
      <c r="A1" s="101" t="s">
        <v>42</v>
      </c>
      <c r="B1" s="101"/>
      <c r="C1" s="29"/>
      <c r="D1" s="101" t="s">
        <v>43</v>
      </c>
      <c r="E1" s="101"/>
      <c r="F1" s="29"/>
    </row>
    <row r="2" spans="1:20" ht="15.75" customHeight="1" x14ac:dyDescent="0.25">
      <c r="A2" s="5" t="s">
        <v>44</v>
      </c>
      <c r="B2" s="30" t="s">
        <v>45</v>
      </c>
      <c r="C2" s="30" t="s">
        <v>46</v>
      </c>
      <c r="D2" s="5" t="s">
        <v>44</v>
      </c>
      <c r="E2" s="30" t="s">
        <v>45</v>
      </c>
      <c r="F2" s="30" t="s">
        <v>46</v>
      </c>
      <c r="H2" s="97" t="s">
        <v>16</v>
      </c>
      <c r="I2" s="97"/>
      <c r="J2" s="98"/>
      <c r="K2" s="95" t="s">
        <v>11</v>
      </c>
      <c r="L2" s="96"/>
      <c r="N2" s="99" t="s">
        <v>47</v>
      </c>
      <c r="O2" s="99"/>
      <c r="P2" s="99"/>
      <c r="R2" s="100" t="s">
        <v>48</v>
      </c>
      <c r="S2" s="100"/>
      <c r="T2" s="100"/>
    </row>
    <row r="3" spans="1:20" ht="13.5" customHeight="1" x14ac:dyDescent="0.25">
      <c r="A3" s="31">
        <v>0</v>
      </c>
      <c r="B3" s="32">
        <v>0</v>
      </c>
      <c r="C3" s="32">
        <v>0</v>
      </c>
      <c r="D3" s="31">
        <v>0</v>
      </c>
      <c r="E3" s="11">
        <v>0</v>
      </c>
      <c r="F3" s="11">
        <v>0</v>
      </c>
      <c r="H3" s="33" t="s">
        <v>22</v>
      </c>
      <c r="I3" s="34">
        <v>0</v>
      </c>
      <c r="J3" s="11">
        <v>700</v>
      </c>
      <c r="K3" s="35" t="s">
        <v>49</v>
      </c>
      <c r="L3" s="35" t="s">
        <v>50</v>
      </c>
      <c r="N3" s="36">
        <f>VLOOKUP('Arrears Calculator'!B10,'Formula &amp; Reference'!A3:B88,2,FALSE)</f>
        <v>0</v>
      </c>
      <c r="O3" s="11">
        <f>'Arrears Calculator'!D10</f>
        <v>0</v>
      </c>
      <c r="P3" s="11">
        <f>N3+O3</f>
        <v>0</v>
      </c>
      <c r="R3" s="11">
        <f>VLOOKUP('Arrears Calculator'!B52,'Formula &amp; Reference'!D3:E88,2,FALSE)</f>
        <v>0</v>
      </c>
      <c r="S3" s="11">
        <f>'Arrears Calculator'!D52</f>
        <v>0</v>
      </c>
      <c r="T3" s="11">
        <f>R3+S3</f>
        <v>0</v>
      </c>
    </row>
    <row r="4" spans="1:20" x14ac:dyDescent="0.25">
      <c r="A4" s="37" t="s">
        <v>51</v>
      </c>
      <c r="B4" s="32">
        <v>23700</v>
      </c>
      <c r="C4" s="38">
        <f>B4*7.75%</f>
        <v>1836.75</v>
      </c>
      <c r="D4" s="37" t="s">
        <v>52</v>
      </c>
      <c r="E4" s="32">
        <v>36000</v>
      </c>
      <c r="F4" s="11">
        <f>E4*16.4%</f>
        <v>5903.9999999999991</v>
      </c>
      <c r="H4" s="33" t="s">
        <v>53</v>
      </c>
      <c r="I4" s="34">
        <v>600</v>
      </c>
      <c r="J4" s="11">
        <v>1150</v>
      </c>
      <c r="K4" s="39">
        <v>0</v>
      </c>
      <c r="L4" s="39">
        <v>0</v>
      </c>
      <c r="N4" s="11">
        <f>VLOOKUP('Arrears Calculator'!B11,'Formula &amp; Reference'!A3:B88,2,FALSE)</f>
        <v>0</v>
      </c>
      <c r="O4" s="11">
        <f>'Arrears Calculator'!D11</f>
        <v>0</v>
      </c>
      <c r="P4" s="11">
        <f t="shared" ref="P4:P39" si="0">N4+O4</f>
        <v>0</v>
      </c>
      <c r="R4" s="11">
        <f>VLOOKUP('Arrears Calculator'!B53,'Formula &amp; Reference'!D3:E88,2,FALSE)</f>
        <v>0</v>
      </c>
      <c r="S4" s="11">
        <f>'Arrears Calculator'!D53</f>
        <v>0</v>
      </c>
      <c r="T4" s="11">
        <f t="shared" ref="T4:T39" si="1">R4+S4</f>
        <v>0</v>
      </c>
    </row>
    <row r="5" spans="1:20" x14ac:dyDescent="0.25">
      <c r="A5" s="37" t="s">
        <v>54</v>
      </c>
      <c r="B5" s="32">
        <v>24680</v>
      </c>
      <c r="C5" s="38">
        <f t="shared" ref="C5:C63" si="2">B5*7.75%</f>
        <v>1912.7</v>
      </c>
      <c r="D5" s="37" t="s">
        <v>55</v>
      </c>
      <c r="E5" s="32">
        <v>37490</v>
      </c>
      <c r="F5" s="8">
        <f t="shared" ref="F5:F63" si="3">E5*16.4%</f>
        <v>6148.3599999999988</v>
      </c>
      <c r="H5" s="33" t="s">
        <v>56</v>
      </c>
      <c r="I5" s="34">
        <v>870</v>
      </c>
      <c r="J5" s="11">
        <v>1400</v>
      </c>
      <c r="K5" s="39">
        <v>670</v>
      </c>
      <c r="L5" s="39">
        <v>1020</v>
      </c>
      <c r="N5" s="11">
        <f>VLOOKUP('Arrears Calculator'!B12,'Formula &amp; Reference'!A3:B88,2,FALSE)</f>
        <v>0</v>
      </c>
      <c r="O5" s="11">
        <f>'Arrears Calculator'!D12</f>
        <v>0</v>
      </c>
      <c r="P5" s="11">
        <f t="shared" si="0"/>
        <v>0</v>
      </c>
      <c r="R5" s="11">
        <f>VLOOKUP('Arrears Calculator'!B54,'Formula &amp; Reference'!D3:E88,2,FALSE)</f>
        <v>0</v>
      </c>
      <c r="S5" s="11">
        <f>'Arrears Calculator'!D54</f>
        <v>0</v>
      </c>
      <c r="T5" s="11">
        <f t="shared" si="1"/>
        <v>0</v>
      </c>
    </row>
    <row r="6" spans="1:20" x14ac:dyDescent="0.25">
      <c r="A6" s="37" t="s">
        <v>57</v>
      </c>
      <c r="B6" s="32">
        <v>25660</v>
      </c>
      <c r="C6" s="38">
        <f t="shared" si="2"/>
        <v>1988.65</v>
      </c>
      <c r="D6" s="37" t="s">
        <v>58</v>
      </c>
      <c r="E6" s="32">
        <v>38980</v>
      </c>
      <c r="F6" s="8">
        <f t="shared" si="3"/>
        <v>6392.7199999999993</v>
      </c>
      <c r="K6" s="40">
        <v>1680</v>
      </c>
      <c r="L6" s="39">
        <v>2550</v>
      </c>
      <c r="N6" s="11">
        <f>VLOOKUP('Arrears Calculator'!B13,'Formula &amp; Reference'!A3:B88,2,FALSE)</f>
        <v>0</v>
      </c>
      <c r="O6" s="11">
        <f>'Arrears Calculator'!D13</f>
        <v>0</v>
      </c>
      <c r="P6" s="11">
        <f t="shared" si="0"/>
        <v>0</v>
      </c>
      <c r="R6" s="11">
        <f>VLOOKUP('Arrears Calculator'!B55,'Formula &amp; Reference'!D3:E88,2,FALSE)</f>
        <v>0</v>
      </c>
      <c r="S6" s="11">
        <f>'Arrears Calculator'!D55</f>
        <v>0</v>
      </c>
      <c r="T6" s="11">
        <f t="shared" si="1"/>
        <v>0</v>
      </c>
    </row>
    <row r="7" spans="1:20" x14ac:dyDescent="0.25">
      <c r="A7" s="37" t="s">
        <v>59</v>
      </c>
      <c r="B7" s="32">
        <v>26640</v>
      </c>
      <c r="C7" s="38">
        <f t="shared" si="2"/>
        <v>2064.6</v>
      </c>
      <c r="D7" s="37" t="s">
        <v>60</v>
      </c>
      <c r="E7" s="32">
        <v>40470</v>
      </c>
      <c r="F7" s="8">
        <f t="shared" si="3"/>
        <v>6637.079999999999</v>
      </c>
      <c r="N7" s="11">
        <f>VLOOKUP('Arrears Calculator'!B14,'Formula &amp; Reference'!A3:B88,2,FALSE)</f>
        <v>0</v>
      </c>
      <c r="O7" s="11">
        <f>'Arrears Calculator'!D14</f>
        <v>0</v>
      </c>
      <c r="P7" s="11">
        <f t="shared" si="0"/>
        <v>0</v>
      </c>
      <c r="R7" s="11">
        <f>VLOOKUP('Arrears Calculator'!B56,'Formula &amp; Reference'!D3:E88,2,FALSE)</f>
        <v>0</v>
      </c>
      <c r="S7" s="11">
        <f>'Arrears Calculator'!D56</f>
        <v>0</v>
      </c>
      <c r="T7" s="11">
        <f t="shared" si="1"/>
        <v>0</v>
      </c>
    </row>
    <row r="8" spans="1:20" ht="15.75" customHeight="1" x14ac:dyDescent="0.25">
      <c r="A8" s="37" t="s">
        <v>61</v>
      </c>
      <c r="B8" s="32">
        <v>27620</v>
      </c>
      <c r="C8" s="38">
        <f t="shared" si="2"/>
        <v>2140.5500000000002</v>
      </c>
      <c r="D8" s="37" t="s">
        <v>62</v>
      </c>
      <c r="E8" s="32">
        <v>41960</v>
      </c>
      <c r="F8" s="8">
        <f t="shared" si="3"/>
        <v>6881.4399999999987</v>
      </c>
      <c r="K8" s="95" t="s">
        <v>12</v>
      </c>
      <c r="L8" s="96"/>
      <c r="N8" s="11">
        <f>VLOOKUP('Arrears Calculator'!B15,'Formula &amp; Reference'!A3:B88,2,FALSE)</f>
        <v>0</v>
      </c>
      <c r="O8" s="11">
        <f>'Arrears Calculator'!D15</f>
        <v>0</v>
      </c>
      <c r="P8" s="11">
        <f t="shared" si="0"/>
        <v>0</v>
      </c>
      <c r="R8" s="11">
        <f>VLOOKUP('Arrears Calculator'!B57,'Formula &amp; Reference'!D3:E88,2,FALSE)</f>
        <v>0</v>
      </c>
      <c r="S8" s="11">
        <f>'Arrears Calculator'!D57</f>
        <v>0</v>
      </c>
      <c r="T8" s="11">
        <f t="shared" si="1"/>
        <v>0</v>
      </c>
    </row>
    <row r="9" spans="1:20" ht="15.75" x14ac:dyDescent="0.25">
      <c r="A9" s="37" t="s">
        <v>63</v>
      </c>
      <c r="B9" s="32">
        <v>28640</v>
      </c>
      <c r="C9" s="38">
        <f t="shared" si="2"/>
        <v>2219.6</v>
      </c>
      <c r="D9" s="37" t="s">
        <v>64</v>
      </c>
      <c r="E9" s="32">
        <v>43450</v>
      </c>
      <c r="F9" s="8">
        <f t="shared" si="3"/>
        <v>7125.7999999999993</v>
      </c>
      <c r="K9" s="41" t="s">
        <v>65</v>
      </c>
      <c r="L9" s="42" t="s">
        <v>66</v>
      </c>
      <c r="N9" s="11">
        <f>VLOOKUP('Arrears Calculator'!B16,'Formula &amp; Reference'!A3:B88,2,FALSE)</f>
        <v>0</v>
      </c>
      <c r="O9" s="11">
        <f>'Arrears Calculator'!D16</f>
        <v>0</v>
      </c>
      <c r="P9" s="11">
        <f t="shared" si="0"/>
        <v>0</v>
      </c>
      <c r="R9" s="11">
        <f>VLOOKUP('Arrears Calculator'!B58,'Formula &amp; Reference'!D3:E88,2,FALSE)</f>
        <v>0</v>
      </c>
      <c r="S9" s="11">
        <f>'Arrears Calculator'!D58</f>
        <v>0</v>
      </c>
      <c r="T9" s="11">
        <f t="shared" si="1"/>
        <v>0</v>
      </c>
    </row>
    <row r="10" spans="1:20" x14ac:dyDescent="0.25">
      <c r="A10" s="37" t="s">
        <v>67</v>
      </c>
      <c r="B10" s="32">
        <v>29580</v>
      </c>
      <c r="C10" s="38">
        <f t="shared" si="2"/>
        <v>2292.4499999999998</v>
      </c>
      <c r="D10" s="37" t="s">
        <v>68</v>
      </c>
      <c r="E10" s="32">
        <v>44940</v>
      </c>
      <c r="F10" s="8">
        <f t="shared" si="3"/>
        <v>7370.1599999999989</v>
      </c>
      <c r="K10" s="43">
        <v>0</v>
      </c>
      <c r="L10" s="44">
        <v>0</v>
      </c>
      <c r="N10" s="11">
        <f>VLOOKUP('Arrears Calculator'!B17,'Formula &amp; Reference'!A3:B88,2,FALSE)</f>
        <v>0</v>
      </c>
      <c r="O10" s="11">
        <f>'Arrears Calculator'!D17</f>
        <v>0</v>
      </c>
      <c r="P10" s="11">
        <f t="shared" si="0"/>
        <v>0</v>
      </c>
      <c r="R10" s="11">
        <f>VLOOKUP('Arrears Calculator'!B59,'Formula &amp; Reference'!D3:E88,2,FALSE)</f>
        <v>0</v>
      </c>
      <c r="S10" s="11">
        <f>'Arrears Calculator'!D59</f>
        <v>0</v>
      </c>
      <c r="T10" s="11">
        <f t="shared" si="1"/>
        <v>0</v>
      </c>
    </row>
    <row r="11" spans="1:20" x14ac:dyDescent="0.25">
      <c r="A11" s="37" t="s">
        <v>69</v>
      </c>
      <c r="B11" s="32">
        <v>30560</v>
      </c>
      <c r="C11" s="38">
        <f t="shared" si="2"/>
        <v>2368.4</v>
      </c>
      <c r="D11" s="37" t="s">
        <v>70</v>
      </c>
      <c r="E11" s="32">
        <v>46430</v>
      </c>
      <c r="F11" s="8">
        <f t="shared" si="3"/>
        <v>7614.5199999999986</v>
      </c>
      <c r="K11" s="40">
        <v>1310</v>
      </c>
      <c r="L11" s="39">
        <v>1990</v>
      </c>
      <c r="N11" s="11">
        <f>VLOOKUP('Arrears Calculator'!B18,'Formula &amp; Reference'!A3:B88,2,FALSE)</f>
        <v>0</v>
      </c>
      <c r="O11" s="11">
        <f>'Arrears Calculator'!D18</f>
        <v>0</v>
      </c>
      <c r="P11" s="11">
        <f t="shared" si="0"/>
        <v>0</v>
      </c>
      <c r="R11" s="11">
        <f>VLOOKUP('Arrears Calculator'!B60,'Formula &amp; Reference'!D3:E88,2,FALSE)</f>
        <v>0</v>
      </c>
      <c r="S11" s="11">
        <f>'Arrears Calculator'!D60</f>
        <v>0</v>
      </c>
      <c r="T11" s="11">
        <f t="shared" si="1"/>
        <v>0</v>
      </c>
    </row>
    <row r="12" spans="1:20" x14ac:dyDescent="0.25">
      <c r="A12" s="37" t="s">
        <v>71</v>
      </c>
      <c r="B12" s="32">
        <v>31705</v>
      </c>
      <c r="C12" s="38">
        <f t="shared" si="2"/>
        <v>2457.1374999999998</v>
      </c>
      <c r="D12" s="37" t="s">
        <v>72</v>
      </c>
      <c r="E12" s="32">
        <v>48170</v>
      </c>
      <c r="F12" s="8">
        <f t="shared" si="3"/>
        <v>7899.8799999999992</v>
      </c>
      <c r="K12" s="40">
        <v>1460</v>
      </c>
      <c r="L12" s="39">
        <v>2220</v>
      </c>
      <c r="N12" s="11">
        <f>VLOOKUP('Arrears Calculator'!B19,'Formula &amp; Reference'!A3:B88,2,FALSE)</f>
        <v>0</v>
      </c>
      <c r="O12" s="11">
        <f>'Arrears Calculator'!D19</f>
        <v>0</v>
      </c>
      <c r="P12" s="11">
        <f t="shared" si="0"/>
        <v>0</v>
      </c>
      <c r="R12" s="11">
        <f>VLOOKUP('Arrears Calculator'!B61,'Formula &amp; Reference'!D3:E88,2,FALSE)</f>
        <v>0</v>
      </c>
      <c r="S12" s="11">
        <f>'Arrears Calculator'!D61</f>
        <v>0</v>
      </c>
      <c r="T12" s="11">
        <f t="shared" si="1"/>
        <v>0</v>
      </c>
    </row>
    <row r="13" spans="1:20" x14ac:dyDescent="0.25">
      <c r="A13" s="37" t="s">
        <v>73</v>
      </c>
      <c r="B13" s="32">
        <v>32850</v>
      </c>
      <c r="C13" s="38">
        <f t="shared" si="2"/>
        <v>2545.875</v>
      </c>
      <c r="D13" s="37" t="s">
        <v>74</v>
      </c>
      <c r="E13" s="32">
        <v>49910</v>
      </c>
      <c r="F13" s="8">
        <f t="shared" si="3"/>
        <v>8185.2399999999989</v>
      </c>
      <c r="K13" s="40">
        <v>1650</v>
      </c>
      <c r="L13" s="39">
        <v>2500</v>
      </c>
      <c r="N13" s="11">
        <f>VLOOKUP('Arrears Calculator'!B20,'Formula &amp; Reference'!A3:B88,2,FALSE)</f>
        <v>0</v>
      </c>
      <c r="O13" s="11">
        <f>'Arrears Calculator'!D20</f>
        <v>0</v>
      </c>
      <c r="P13" s="11">
        <f t="shared" si="0"/>
        <v>0</v>
      </c>
      <c r="R13" s="11">
        <f>VLOOKUP('Arrears Calculator'!B62,'Formula &amp; Reference'!D3:E88,2,FALSE)</f>
        <v>0</v>
      </c>
      <c r="S13" s="11">
        <f>'Arrears Calculator'!D62</f>
        <v>0</v>
      </c>
      <c r="T13" s="11">
        <f t="shared" si="1"/>
        <v>0</v>
      </c>
    </row>
    <row r="14" spans="1:20" x14ac:dyDescent="0.25">
      <c r="A14" s="37" t="s">
        <v>75</v>
      </c>
      <c r="B14" s="32">
        <v>34160</v>
      </c>
      <c r="C14" s="38">
        <f t="shared" si="2"/>
        <v>2647.4</v>
      </c>
      <c r="D14" s="37" t="s">
        <v>76</v>
      </c>
      <c r="E14" s="32">
        <v>51900</v>
      </c>
      <c r="F14" s="8">
        <f t="shared" si="3"/>
        <v>8511.5999999999985</v>
      </c>
      <c r="K14" s="40">
        <v>1800</v>
      </c>
      <c r="L14" s="39">
        <v>2730</v>
      </c>
      <c r="N14" s="11">
        <f>VLOOKUP('Arrears Calculator'!B21,'Formula &amp; Reference'!A3:B88,2,FALSE)</f>
        <v>0</v>
      </c>
      <c r="O14" s="11">
        <f>'Arrears Calculator'!D21</f>
        <v>0</v>
      </c>
      <c r="P14" s="11">
        <f t="shared" si="0"/>
        <v>0</v>
      </c>
      <c r="R14" s="11">
        <f>VLOOKUP('Arrears Calculator'!B63,'Formula &amp; Reference'!D3:E88,2,FALSE)</f>
        <v>0</v>
      </c>
      <c r="S14" s="11">
        <f>'Arrears Calculator'!D63</f>
        <v>0</v>
      </c>
      <c r="T14" s="11">
        <f t="shared" si="1"/>
        <v>0</v>
      </c>
    </row>
    <row r="15" spans="1:20" x14ac:dyDescent="0.25">
      <c r="A15" s="37" t="s">
        <v>77</v>
      </c>
      <c r="B15" s="32">
        <v>35470</v>
      </c>
      <c r="C15" s="38">
        <f t="shared" si="2"/>
        <v>2748.9250000000002</v>
      </c>
      <c r="D15" s="37" t="s">
        <v>78</v>
      </c>
      <c r="E15" s="32">
        <v>53890</v>
      </c>
      <c r="F15" s="8">
        <f t="shared" si="3"/>
        <v>8837.9599999999991</v>
      </c>
      <c r="K15" s="40">
        <v>1960</v>
      </c>
      <c r="L15" s="39">
        <v>2970</v>
      </c>
      <c r="N15" s="11">
        <f>VLOOKUP('Arrears Calculator'!B22,'Formula &amp; Reference'!A3:B88,2,FALSE)</f>
        <v>0</v>
      </c>
      <c r="O15" s="11">
        <f>'Arrears Calculator'!D22</f>
        <v>0</v>
      </c>
      <c r="P15" s="11">
        <f t="shared" si="0"/>
        <v>0</v>
      </c>
      <c r="R15" s="11">
        <f>VLOOKUP('Arrears Calculator'!B64,'Formula &amp; Reference'!D3:E88,2,FALSE)</f>
        <v>0</v>
      </c>
      <c r="S15" s="11">
        <f>'Arrears Calculator'!D64</f>
        <v>0</v>
      </c>
      <c r="T15" s="11">
        <f t="shared" si="1"/>
        <v>0</v>
      </c>
    </row>
    <row r="16" spans="1:20" x14ac:dyDescent="0.25">
      <c r="A16" s="37" t="s">
        <v>79</v>
      </c>
      <c r="B16" s="32">
        <v>36780</v>
      </c>
      <c r="C16" s="38">
        <f t="shared" si="2"/>
        <v>2850.45</v>
      </c>
      <c r="D16" s="37" t="s">
        <v>80</v>
      </c>
      <c r="E16" s="32">
        <v>55880</v>
      </c>
      <c r="F16" s="8">
        <f t="shared" si="3"/>
        <v>9164.32</v>
      </c>
      <c r="K16" s="40">
        <v>2120</v>
      </c>
      <c r="L16" s="39">
        <v>3220</v>
      </c>
      <c r="N16" s="11">
        <f>VLOOKUP('Arrears Calculator'!B23,'Formula &amp; Reference'!A3:B88,2,FALSE)</f>
        <v>0</v>
      </c>
      <c r="O16" s="11">
        <f>'Arrears Calculator'!D23</f>
        <v>0</v>
      </c>
      <c r="P16" s="11">
        <f t="shared" si="0"/>
        <v>0</v>
      </c>
      <c r="R16" s="11">
        <f>VLOOKUP('Arrears Calculator'!B65,'Formula &amp; Reference'!D3:E88,2,FALSE)</f>
        <v>0</v>
      </c>
      <c r="S16" s="11">
        <f>'Arrears Calculator'!D65</f>
        <v>0</v>
      </c>
      <c r="T16" s="11">
        <f t="shared" si="1"/>
        <v>0</v>
      </c>
    </row>
    <row r="17" spans="1:20" x14ac:dyDescent="0.25">
      <c r="A17" s="37" t="s">
        <v>81</v>
      </c>
      <c r="B17" s="32">
        <v>38090</v>
      </c>
      <c r="C17" s="38">
        <f t="shared" si="2"/>
        <v>2951.9749999999999</v>
      </c>
      <c r="D17" s="37" t="s">
        <v>82</v>
      </c>
      <c r="E17" s="32">
        <v>57870</v>
      </c>
      <c r="F17" s="8">
        <f t="shared" si="3"/>
        <v>9490.6799999999985</v>
      </c>
      <c r="N17" s="11">
        <f>VLOOKUP('Arrears Calculator'!B24,'Formula &amp; Reference'!A3:B88,2,FALSE)</f>
        <v>0</v>
      </c>
      <c r="O17" s="11">
        <f>'Arrears Calculator'!D24</f>
        <v>0</v>
      </c>
      <c r="P17" s="11">
        <f t="shared" si="0"/>
        <v>0</v>
      </c>
      <c r="R17" s="11">
        <f>VLOOKUP('Arrears Calculator'!B66,'Formula &amp; Reference'!D3:E88,2,FALSE)</f>
        <v>0</v>
      </c>
      <c r="S17" s="11">
        <f>'Arrears Calculator'!D66</f>
        <v>0</v>
      </c>
      <c r="T17" s="11">
        <f t="shared" si="1"/>
        <v>0</v>
      </c>
    </row>
    <row r="18" spans="1:20" x14ac:dyDescent="0.25">
      <c r="A18" s="37" t="s">
        <v>83</v>
      </c>
      <c r="B18" s="32">
        <v>39400</v>
      </c>
      <c r="C18" s="38">
        <f t="shared" si="2"/>
        <v>3053.5</v>
      </c>
      <c r="D18" s="37" t="s">
        <v>84</v>
      </c>
      <c r="E18" s="32">
        <v>59860</v>
      </c>
      <c r="F18" s="8">
        <f t="shared" si="3"/>
        <v>9817.0399999999991</v>
      </c>
      <c r="N18" s="11">
        <f>VLOOKUP('Arrears Calculator'!B25,'Formula &amp; Reference'!A3:B88,2,FALSE)</f>
        <v>0</v>
      </c>
      <c r="O18" s="11">
        <f>'Arrears Calculator'!D25</f>
        <v>0</v>
      </c>
      <c r="P18" s="11">
        <f t="shared" si="0"/>
        <v>0</v>
      </c>
      <c r="R18" s="11">
        <f>VLOOKUP('Arrears Calculator'!B67,'Formula &amp; Reference'!D3:E88,2,FALSE)</f>
        <v>0</v>
      </c>
      <c r="S18" s="11">
        <f>'Arrears Calculator'!D67</f>
        <v>0</v>
      </c>
      <c r="T18" s="11">
        <f t="shared" si="1"/>
        <v>0</v>
      </c>
    </row>
    <row r="19" spans="1:20" x14ac:dyDescent="0.25">
      <c r="A19" s="37" t="s">
        <v>85</v>
      </c>
      <c r="B19" s="32">
        <v>40700</v>
      </c>
      <c r="C19" s="38">
        <f t="shared" si="2"/>
        <v>3154.25</v>
      </c>
      <c r="D19" s="37" t="s">
        <v>86</v>
      </c>
      <c r="E19" s="32">
        <v>61850</v>
      </c>
      <c r="F19" s="8">
        <f t="shared" si="3"/>
        <v>10143.399999999998</v>
      </c>
      <c r="N19" s="11">
        <f>VLOOKUP('Arrears Calculator'!B26,'Formula &amp; Reference'!A3:B88,2,FALSE)</f>
        <v>0</v>
      </c>
      <c r="O19" s="11">
        <f>'Arrears Calculator'!D26</f>
        <v>0</v>
      </c>
      <c r="P19" s="11">
        <f t="shared" si="0"/>
        <v>0</v>
      </c>
      <c r="R19" s="11">
        <f>VLOOKUP('Arrears Calculator'!B68,'Formula &amp; Reference'!D3:E88,2,FALSE)</f>
        <v>0</v>
      </c>
      <c r="S19" s="11">
        <f>'Arrears Calculator'!D68</f>
        <v>0</v>
      </c>
      <c r="T19" s="11">
        <f t="shared" si="1"/>
        <v>0</v>
      </c>
    </row>
    <row r="20" spans="1:20" x14ac:dyDescent="0.25">
      <c r="A20" s="37" t="s">
        <v>87</v>
      </c>
      <c r="B20" s="32">
        <v>42020</v>
      </c>
      <c r="C20" s="38">
        <f t="shared" si="2"/>
        <v>3256.55</v>
      </c>
      <c r="D20" s="37" t="s">
        <v>88</v>
      </c>
      <c r="E20" s="32">
        <v>63840</v>
      </c>
      <c r="F20" s="8">
        <f t="shared" si="3"/>
        <v>10469.759999999998</v>
      </c>
      <c r="N20" s="11">
        <f>VLOOKUP('Arrears Calculator'!B27,'Formula &amp; Reference'!A3:B88,2,FALSE)</f>
        <v>0</v>
      </c>
      <c r="O20" s="11">
        <f>'Arrears Calculator'!D27</f>
        <v>0</v>
      </c>
      <c r="P20" s="11">
        <f t="shared" si="0"/>
        <v>0</v>
      </c>
      <c r="R20" s="11">
        <f>VLOOKUP('Arrears Calculator'!B69,'Formula &amp; Reference'!D3:E88,2,FALSE)</f>
        <v>0</v>
      </c>
      <c r="S20" s="11">
        <f>'Arrears Calculator'!D69</f>
        <v>0</v>
      </c>
      <c r="T20" s="11">
        <f t="shared" si="1"/>
        <v>0</v>
      </c>
    </row>
    <row r="21" spans="1:20" x14ac:dyDescent="0.25">
      <c r="A21" s="37" t="s">
        <v>89</v>
      </c>
      <c r="B21" s="32">
        <v>43330</v>
      </c>
      <c r="C21" s="38">
        <f t="shared" si="2"/>
        <v>3358.0749999999998</v>
      </c>
      <c r="D21" s="37" t="s">
        <v>90</v>
      </c>
      <c r="E21" s="32">
        <v>65830</v>
      </c>
      <c r="F21" s="8">
        <f t="shared" si="3"/>
        <v>10796.119999999999</v>
      </c>
      <c r="N21" s="11">
        <f>VLOOKUP('Arrears Calculator'!B28,'Formula &amp; Reference'!A3:B88,2,FALSE)</f>
        <v>0</v>
      </c>
      <c r="O21" s="11">
        <f>'Arrears Calculator'!D28</f>
        <v>0</v>
      </c>
      <c r="P21" s="11">
        <f t="shared" si="0"/>
        <v>0</v>
      </c>
      <c r="R21" s="11">
        <f>VLOOKUP('Arrears Calculator'!B70,'Formula &amp; Reference'!D3:E88,2,FALSE)</f>
        <v>0</v>
      </c>
      <c r="S21" s="11">
        <f>'Arrears Calculator'!D70</f>
        <v>0</v>
      </c>
      <c r="T21" s="11">
        <f t="shared" si="1"/>
        <v>0</v>
      </c>
    </row>
    <row r="22" spans="1:20" x14ac:dyDescent="0.25">
      <c r="A22" s="37" t="s">
        <v>91</v>
      </c>
      <c r="B22" s="32">
        <v>44640</v>
      </c>
      <c r="C22" s="38">
        <f t="shared" si="2"/>
        <v>3459.6</v>
      </c>
      <c r="D22" s="37" t="s">
        <v>92</v>
      </c>
      <c r="E22" s="32">
        <v>67820</v>
      </c>
      <c r="F22" s="8">
        <f t="shared" si="3"/>
        <v>11122.479999999998</v>
      </c>
      <c r="N22" s="11">
        <f>VLOOKUP('Arrears Calculator'!B29,'Formula &amp; Reference'!A3:B88,2,FALSE)</f>
        <v>0</v>
      </c>
      <c r="O22" s="11">
        <f>'Arrears Calculator'!D29</f>
        <v>0</v>
      </c>
      <c r="P22" s="11">
        <f t="shared" si="0"/>
        <v>0</v>
      </c>
      <c r="R22" s="11">
        <f>VLOOKUP('Arrears Calculator'!B71,'Formula &amp; Reference'!D3:E88,2,FALSE)</f>
        <v>0</v>
      </c>
      <c r="S22" s="11">
        <f>'Arrears Calculator'!D71</f>
        <v>0</v>
      </c>
      <c r="T22" s="11">
        <f t="shared" si="1"/>
        <v>0</v>
      </c>
    </row>
    <row r="23" spans="1:20" x14ac:dyDescent="0.25">
      <c r="A23" s="37" t="s">
        <v>93</v>
      </c>
      <c r="B23" s="32">
        <v>45950</v>
      </c>
      <c r="C23" s="38">
        <f t="shared" si="2"/>
        <v>3561.125</v>
      </c>
      <c r="D23" s="37" t="s">
        <v>94</v>
      </c>
      <c r="E23" s="32">
        <v>69810</v>
      </c>
      <c r="F23" s="8">
        <f t="shared" si="3"/>
        <v>11448.839999999998</v>
      </c>
      <c r="N23" s="11">
        <f>VLOOKUP('Arrears Calculator'!B30,'Formula &amp; Reference'!A3:B88,2,FALSE)</f>
        <v>0</v>
      </c>
      <c r="O23" s="11">
        <f>'Arrears Calculator'!D30</f>
        <v>0</v>
      </c>
      <c r="P23" s="11">
        <f t="shared" si="0"/>
        <v>0</v>
      </c>
      <c r="R23" s="11">
        <f>VLOOKUP('Arrears Calculator'!B72,'Formula &amp; Reference'!D3:E88,2,FALSE)</f>
        <v>0</v>
      </c>
      <c r="S23" s="11">
        <f>'Arrears Calculator'!D72</f>
        <v>0</v>
      </c>
      <c r="T23" s="11">
        <f t="shared" si="1"/>
        <v>0</v>
      </c>
    </row>
    <row r="24" spans="1:20" x14ac:dyDescent="0.25">
      <c r="A24" s="37" t="s">
        <v>95</v>
      </c>
      <c r="B24" s="32">
        <v>47260</v>
      </c>
      <c r="C24" s="38">
        <f t="shared" si="2"/>
        <v>3662.65</v>
      </c>
      <c r="D24" s="37" t="s">
        <v>96</v>
      </c>
      <c r="E24" s="32">
        <v>71800</v>
      </c>
      <c r="F24" s="8">
        <f t="shared" si="3"/>
        <v>11775.199999999999</v>
      </c>
      <c r="N24" s="11">
        <f>VLOOKUP('Arrears Calculator'!B31,'Formula &amp; Reference'!A3:B88,2,FALSE)</f>
        <v>0</v>
      </c>
      <c r="O24" s="11">
        <f>'Arrears Calculator'!D31</f>
        <v>0</v>
      </c>
      <c r="P24" s="11">
        <f t="shared" si="0"/>
        <v>0</v>
      </c>
      <c r="R24" s="11">
        <f>VLOOKUP('Arrears Calculator'!B73,'Formula &amp; Reference'!D3:E88,2,FALSE)</f>
        <v>0</v>
      </c>
      <c r="S24" s="11">
        <f>'Arrears Calculator'!D73</f>
        <v>0</v>
      </c>
      <c r="T24" s="11">
        <f t="shared" si="1"/>
        <v>0</v>
      </c>
    </row>
    <row r="25" spans="1:20" x14ac:dyDescent="0.25">
      <c r="A25" s="37" t="s">
        <v>97</v>
      </c>
      <c r="B25" s="32">
        <v>48570</v>
      </c>
      <c r="C25" s="38">
        <f t="shared" si="2"/>
        <v>3764.1750000000002</v>
      </c>
      <c r="D25" s="37" t="s">
        <v>98</v>
      </c>
      <c r="E25" s="32">
        <v>73790</v>
      </c>
      <c r="F25" s="8">
        <f t="shared" si="3"/>
        <v>12101.559999999998</v>
      </c>
      <c r="N25" s="11">
        <f>VLOOKUP('Arrears Calculator'!B32,'Formula &amp; Reference'!A3:B88,2,FALSE)</f>
        <v>0</v>
      </c>
      <c r="O25" s="11">
        <f>'Arrears Calculator'!D32</f>
        <v>0</v>
      </c>
      <c r="P25" s="11">
        <f t="shared" si="0"/>
        <v>0</v>
      </c>
      <c r="R25" s="11">
        <f>VLOOKUP('Arrears Calculator'!B74,'Formula &amp; Reference'!D3:E88,2,FALSE)</f>
        <v>0</v>
      </c>
      <c r="S25" s="11">
        <f>'Arrears Calculator'!D74</f>
        <v>0</v>
      </c>
      <c r="T25" s="11">
        <f t="shared" si="1"/>
        <v>0</v>
      </c>
    </row>
    <row r="26" spans="1:20" x14ac:dyDescent="0.25">
      <c r="A26" s="37" t="s">
        <v>99</v>
      </c>
      <c r="B26" s="32">
        <v>50030</v>
      </c>
      <c r="C26" s="38">
        <f t="shared" si="2"/>
        <v>3877.3249999999998</v>
      </c>
      <c r="D26" s="37" t="s">
        <v>100</v>
      </c>
      <c r="E26" s="32">
        <v>76010</v>
      </c>
      <c r="F26" s="8">
        <f t="shared" si="3"/>
        <v>12465.639999999998</v>
      </c>
      <c r="N26" s="11">
        <f>VLOOKUP('Arrears Calculator'!B33,'Formula &amp; Reference'!A3:B88,2,FALSE)</f>
        <v>0</v>
      </c>
      <c r="O26" s="11">
        <f>'Arrears Calculator'!D33</f>
        <v>0</v>
      </c>
      <c r="P26" s="11">
        <f t="shared" si="0"/>
        <v>0</v>
      </c>
      <c r="R26" s="11">
        <f>VLOOKUP('Arrears Calculator'!B75,'Formula &amp; Reference'!D3:E88,2,FALSE)</f>
        <v>0</v>
      </c>
      <c r="S26" s="11">
        <f>'Arrears Calculator'!D75</f>
        <v>0</v>
      </c>
      <c r="T26" s="11">
        <f t="shared" si="1"/>
        <v>0</v>
      </c>
    </row>
    <row r="27" spans="1:20" x14ac:dyDescent="0.25">
      <c r="A27" s="37" t="s">
        <v>101</v>
      </c>
      <c r="B27" s="32">
        <v>51490</v>
      </c>
      <c r="C27" s="38">
        <f t="shared" si="2"/>
        <v>3990.4749999999999</v>
      </c>
      <c r="D27" s="37" t="s">
        <v>102</v>
      </c>
      <c r="E27" s="32">
        <v>78230</v>
      </c>
      <c r="F27" s="8">
        <f t="shared" si="3"/>
        <v>12829.719999999998</v>
      </c>
      <c r="N27" s="11">
        <f>VLOOKUP('Arrears Calculator'!B34,'Formula &amp; Reference'!A3:B88,2,FALSE)</f>
        <v>0</v>
      </c>
      <c r="O27" s="11">
        <f>'Arrears Calculator'!D34</f>
        <v>0</v>
      </c>
      <c r="P27" s="11">
        <f t="shared" si="0"/>
        <v>0</v>
      </c>
      <c r="R27" s="11">
        <f>VLOOKUP('Arrears Calculator'!B76,'Formula &amp; Reference'!D3:E88,2,FALSE)</f>
        <v>0</v>
      </c>
      <c r="S27" s="11">
        <f>'Arrears Calculator'!D76</f>
        <v>0</v>
      </c>
      <c r="T27" s="11">
        <f t="shared" si="1"/>
        <v>0</v>
      </c>
    </row>
    <row r="28" spans="1:20" x14ac:dyDescent="0.25">
      <c r="A28" s="37" t="s">
        <v>103</v>
      </c>
      <c r="B28" s="32">
        <v>51490</v>
      </c>
      <c r="C28" s="38">
        <f t="shared" si="2"/>
        <v>3990.4749999999999</v>
      </c>
      <c r="D28" s="37" t="s">
        <v>104</v>
      </c>
      <c r="E28" s="32">
        <v>80450</v>
      </c>
      <c r="F28" s="8">
        <f t="shared" si="3"/>
        <v>13193.799999999997</v>
      </c>
      <c r="N28" s="11">
        <f>VLOOKUP('Arrears Calculator'!B35,'Formula &amp; Reference'!A3:B88,2,FALSE)</f>
        <v>0</v>
      </c>
      <c r="O28" s="11">
        <f>'Arrears Calculator'!D35</f>
        <v>0</v>
      </c>
      <c r="P28" s="11">
        <f t="shared" si="0"/>
        <v>0</v>
      </c>
      <c r="R28" s="11">
        <f>VLOOKUP('Arrears Calculator'!B77,'Formula &amp; Reference'!D3:E88,2,FALSE)</f>
        <v>0</v>
      </c>
      <c r="S28" s="11">
        <f>'Arrears Calculator'!D77</f>
        <v>0</v>
      </c>
      <c r="T28" s="11">
        <f t="shared" si="1"/>
        <v>0</v>
      </c>
    </row>
    <row r="29" spans="1:20" x14ac:dyDescent="0.25">
      <c r="A29" s="37" t="s">
        <v>105</v>
      </c>
      <c r="B29" s="32">
        <v>31705</v>
      </c>
      <c r="C29" s="38">
        <f t="shared" si="2"/>
        <v>2457.1374999999998</v>
      </c>
      <c r="D29" s="37" t="s">
        <v>106</v>
      </c>
      <c r="E29" s="32">
        <v>48170</v>
      </c>
      <c r="F29" s="8">
        <f t="shared" si="3"/>
        <v>7899.8799999999992</v>
      </c>
      <c r="N29" s="11">
        <f>VLOOKUP('Arrears Calculator'!B36,'Formula &amp; Reference'!A3:B88,2,FALSE)</f>
        <v>0</v>
      </c>
      <c r="O29" s="11">
        <f>'Arrears Calculator'!D36</f>
        <v>0</v>
      </c>
      <c r="P29" s="11">
        <f t="shared" si="0"/>
        <v>0</v>
      </c>
      <c r="R29" s="11">
        <f>VLOOKUP('Arrears Calculator'!B78,'Formula &amp; Reference'!D3:E88,2,FALSE)</f>
        <v>0</v>
      </c>
      <c r="S29" s="11">
        <f>'Arrears Calculator'!D78</f>
        <v>0</v>
      </c>
      <c r="T29" s="11">
        <f t="shared" si="1"/>
        <v>0</v>
      </c>
    </row>
    <row r="30" spans="1:20" x14ac:dyDescent="0.25">
      <c r="A30" s="37" t="s">
        <v>107</v>
      </c>
      <c r="B30" s="32">
        <v>32850</v>
      </c>
      <c r="C30" s="38">
        <f t="shared" si="2"/>
        <v>2545.875</v>
      </c>
      <c r="D30" s="37" t="s">
        <v>108</v>
      </c>
      <c r="E30" s="32">
        <v>49910</v>
      </c>
      <c r="F30" s="8">
        <f t="shared" si="3"/>
        <v>8185.2399999999989</v>
      </c>
      <c r="N30" s="11">
        <f>VLOOKUP('Arrears Calculator'!B37,'Formula &amp; Reference'!A3:B88,2,FALSE)</f>
        <v>0</v>
      </c>
      <c r="O30" s="11">
        <f>'Arrears Calculator'!D37</f>
        <v>0</v>
      </c>
      <c r="P30" s="11">
        <f t="shared" si="0"/>
        <v>0</v>
      </c>
      <c r="R30" s="11">
        <f>VLOOKUP('Arrears Calculator'!B79,'Formula &amp; Reference'!D3:E88,2,FALSE)</f>
        <v>0</v>
      </c>
      <c r="S30" s="11">
        <f>'Arrears Calculator'!D79</f>
        <v>0</v>
      </c>
      <c r="T30" s="11">
        <f t="shared" si="1"/>
        <v>0</v>
      </c>
    </row>
    <row r="31" spans="1:20" x14ac:dyDescent="0.25">
      <c r="A31" s="37" t="s">
        <v>109</v>
      </c>
      <c r="B31" s="32">
        <v>34160</v>
      </c>
      <c r="C31" s="38">
        <f t="shared" si="2"/>
        <v>2647.4</v>
      </c>
      <c r="D31" s="37" t="s">
        <v>110</v>
      </c>
      <c r="E31" s="32">
        <v>51900</v>
      </c>
      <c r="F31" s="8">
        <f t="shared" si="3"/>
        <v>8511.5999999999985</v>
      </c>
      <c r="N31" s="11">
        <f>VLOOKUP('Arrears Calculator'!B38,'Formula &amp; Reference'!A3:B88,2,FALSE)</f>
        <v>0</v>
      </c>
      <c r="O31" s="11">
        <f>'Arrears Calculator'!D38</f>
        <v>0</v>
      </c>
      <c r="P31" s="11">
        <f t="shared" si="0"/>
        <v>0</v>
      </c>
      <c r="R31" s="11">
        <f>VLOOKUP('Arrears Calculator'!B80,'Formula &amp; Reference'!D3:E88,2,FALSE)</f>
        <v>0</v>
      </c>
      <c r="S31" s="11">
        <f>'Arrears Calculator'!D80</f>
        <v>0</v>
      </c>
      <c r="T31" s="11">
        <f t="shared" si="1"/>
        <v>0</v>
      </c>
    </row>
    <row r="32" spans="1:20" x14ac:dyDescent="0.25">
      <c r="A32" s="37" t="s">
        <v>111</v>
      </c>
      <c r="B32" s="32">
        <v>35470</v>
      </c>
      <c r="C32" s="38">
        <f t="shared" si="2"/>
        <v>2748.9250000000002</v>
      </c>
      <c r="D32" s="37" t="s">
        <v>112</v>
      </c>
      <c r="E32" s="32">
        <v>53890</v>
      </c>
      <c r="F32" s="8">
        <f t="shared" si="3"/>
        <v>8837.9599999999991</v>
      </c>
      <c r="N32" s="11">
        <f>VLOOKUP('Arrears Calculator'!B39,'Formula &amp; Reference'!A3:B88,2,FALSE)</f>
        <v>0</v>
      </c>
      <c r="O32" s="11">
        <f>'Arrears Calculator'!D39</f>
        <v>0</v>
      </c>
      <c r="P32" s="11">
        <f t="shared" si="0"/>
        <v>0</v>
      </c>
      <c r="R32" s="11">
        <f>VLOOKUP('Arrears Calculator'!B81,'Formula &amp; Reference'!D3:E88,2,FALSE)</f>
        <v>0</v>
      </c>
      <c r="S32" s="11">
        <f>'Arrears Calculator'!D81</f>
        <v>0</v>
      </c>
      <c r="T32" s="11">
        <f t="shared" si="1"/>
        <v>0</v>
      </c>
    </row>
    <row r="33" spans="1:20" x14ac:dyDescent="0.25">
      <c r="A33" s="37" t="s">
        <v>113</v>
      </c>
      <c r="B33" s="32">
        <v>36780</v>
      </c>
      <c r="C33" s="38">
        <f t="shared" si="2"/>
        <v>2850.45</v>
      </c>
      <c r="D33" s="37" t="s">
        <v>114</v>
      </c>
      <c r="E33" s="32">
        <v>55880</v>
      </c>
      <c r="F33" s="8">
        <f t="shared" si="3"/>
        <v>9164.32</v>
      </c>
      <c r="N33" s="11">
        <f>VLOOKUP('Arrears Calculator'!B40,'Formula &amp; Reference'!A3:B88,2,FALSE)</f>
        <v>0</v>
      </c>
      <c r="O33" s="11">
        <f>'Arrears Calculator'!D40</f>
        <v>0</v>
      </c>
      <c r="P33" s="11">
        <f t="shared" si="0"/>
        <v>0</v>
      </c>
      <c r="R33" s="11">
        <f>VLOOKUP('Arrears Calculator'!B82,'Formula &amp; Reference'!D3:E88,2,FALSE)</f>
        <v>0</v>
      </c>
      <c r="S33" s="11">
        <f>'Arrears Calculator'!D82</f>
        <v>0</v>
      </c>
      <c r="T33" s="11">
        <f t="shared" si="1"/>
        <v>0</v>
      </c>
    </row>
    <row r="34" spans="1:20" x14ac:dyDescent="0.25">
      <c r="A34" s="37" t="s">
        <v>115</v>
      </c>
      <c r="B34" s="32">
        <v>38090</v>
      </c>
      <c r="C34" s="38">
        <f t="shared" si="2"/>
        <v>2951.9749999999999</v>
      </c>
      <c r="D34" s="37" t="s">
        <v>116</v>
      </c>
      <c r="E34" s="32">
        <v>57870</v>
      </c>
      <c r="F34" s="8">
        <f t="shared" si="3"/>
        <v>9490.6799999999985</v>
      </c>
      <c r="N34" s="11">
        <f>VLOOKUP('Arrears Calculator'!B41,'Formula &amp; Reference'!A3:B88,2,FALSE)</f>
        <v>0</v>
      </c>
      <c r="O34" s="11">
        <f>'Arrears Calculator'!D41</f>
        <v>0</v>
      </c>
      <c r="P34" s="11">
        <f t="shared" si="0"/>
        <v>0</v>
      </c>
      <c r="R34" s="11">
        <f>VLOOKUP('Arrears Calculator'!B83,'Formula &amp; Reference'!D3:E88,2,FALSE)</f>
        <v>0</v>
      </c>
      <c r="S34" s="11">
        <f>'Arrears Calculator'!D83</f>
        <v>0</v>
      </c>
      <c r="T34" s="11">
        <f t="shared" si="1"/>
        <v>0</v>
      </c>
    </row>
    <row r="35" spans="1:20" x14ac:dyDescent="0.25">
      <c r="A35" s="37" t="s">
        <v>117</v>
      </c>
      <c r="B35" s="32">
        <v>39400</v>
      </c>
      <c r="C35" s="38">
        <f t="shared" si="2"/>
        <v>3053.5</v>
      </c>
      <c r="D35" s="37" t="s">
        <v>118</v>
      </c>
      <c r="E35" s="32">
        <v>59860</v>
      </c>
      <c r="F35" s="8">
        <f t="shared" si="3"/>
        <v>9817.0399999999991</v>
      </c>
      <c r="N35" s="11">
        <f>VLOOKUP('Arrears Calculator'!B42,'Formula &amp; Reference'!A3:B88,2,FALSE)</f>
        <v>0</v>
      </c>
      <c r="O35" s="11">
        <f>'Arrears Calculator'!D42</f>
        <v>0</v>
      </c>
      <c r="P35" s="11">
        <f t="shared" si="0"/>
        <v>0</v>
      </c>
      <c r="R35" s="11">
        <f>VLOOKUP('Arrears Calculator'!B84,'Formula &amp; Reference'!D3:E88,2,FALSE)</f>
        <v>0</v>
      </c>
      <c r="S35" s="11">
        <f>'Arrears Calculator'!D84</f>
        <v>0</v>
      </c>
      <c r="T35" s="11">
        <f t="shared" si="1"/>
        <v>0</v>
      </c>
    </row>
    <row r="36" spans="1:20" x14ac:dyDescent="0.25">
      <c r="A36" s="37" t="s">
        <v>119</v>
      </c>
      <c r="B36" s="32">
        <v>40700</v>
      </c>
      <c r="C36" s="38">
        <f t="shared" si="2"/>
        <v>3154.25</v>
      </c>
      <c r="D36" s="37" t="s">
        <v>120</v>
      </c>
      <c r="E36" s="32">
        <v>61850</v>
      </c>
      <c r="F36" s="8">
        <f t="shared" si="3"/>
        <v>10143.399999999998</v>
      </c>
      <c r="N36" s="11">
        <f>VLOOKUP('Arrears Calculator'!B43,'Formula &amp; Reference'!A3:B88,2,FALSE)</f>
        <v>0</v>
      </c>
      <c r="O36" s="11">
        <f>'Arrears Calculator'!D43</f>
        <v>0</v>
      </c>
      <c r="P36" s="11">
        <f t="shared" si="0"/>
        <v>0</v>
      </c>
      <c r="R36" s="11">
        <f>VLOOKUP('Arrears Calculator'!B85,'Formula &amp; Reference'!D3:E88,2,FALSE)</f>
        <v>0</v>
      </c>
      <c r="S36" s="11">
        <f>'Arrears Calculator'!D85</f>
        <v>0</v>
      </c>
      <c r="T36" s="11">
        <f t="shared" si="1"/>
        <v>0</v>
      </c>
    </row>
    <row r="37" spans="1:20" x14ac:dyDescent="0.25">
      <c r="A37" s="37" t="s">
        <v>121</v>
      </c>
      <c r="B37" s="32">
        <v>42020</v>
      </c>
      <c r="C37" s="38">
        <f t="shared" si="2"/>
        <v>3256.55</v>
      </c>
      <c r="D37" s="37" t="s">
        <v>122</v>
      </c>
      <c r="E37" s="32">
        <v>63840</v>
      </c>
      <c r="F37" s="8">
        <f t="shared" si="3"/>
        <v>10469.759999999998</v>
      </c>
      <c r="N37" s="11">
        <f>VLOOKUP('Arrears Calculator'!B44,'Formula &amp; Reference'!A3:B88,2,FALSE)</f>
        <v>0</v>
      </c>
      <c r="O37" s="11">
        <f>'Arrears Calculator'!D44</f>
        <v>0</v>
      </c>
      <c r="P37" s="11">
        <f t="shared" si="0"/>
        <v>0</v>
      </c>
      <c r="R37" s="11">
        <f>VLOOKUP('Arrears Calculator'!B86,'Formula &amp; Reference'!D3:E88,2,FALSE)</f>
        <v>0</v>
      </c>
      <c r="S37" s="11">
        <f>'Arrears Calculator'!D86</f>
        <v>0</v>
      </c>
      <c r="T37" s="11">
        <f t="shared" si="1"/>
        <v>0</v>
      </c>
    </row>
    <row r="38" spans="1:20" x14ac:dyDescent="0.25">
      <c r="A38" s="37" t="s">
        <v>123</v>
      </c>
      <c r="B38" s="32">
        <v>43330</v>
      </c>
      <c r="C38" s="38">
        <f t="shared" si="2"/>
        <v>3358.0749999999998</v>
      </c>
      <c r="D38" s="37" t="s">
        <v>124</v>
      </c>
      <c r="E38" s="32">
        <v>65830</v>
      </c>
      <c r="F38" s="8">
        <f t="shared" si="3"/>
        <v>10796.119999999999</v>
      </c>
      <c r="N38" s="11">
        <f>VLOOKUP('Arrears Calculator'!B45,'Formula &amp; Reference'!A3:B88,2,FALSE)</f>
        <v>0</v>
      </c>
      <c r="O38" s="11">
        <f>'Arrears Calculator'!D45</f>
        <v>0</v>
      </c>
      <c r="P38" s="11">
        <f t="shared" si="0"/>
        <v>0</v>
      </c>
      <c r="R38" s="11">
        <f>VLOOKUP('Arrears Calculator'!B87,'Formula &amp; Reference'!D3:E88,2,FALSE)</f>
        <v>0</v>
      </c>
      <c r="S38" s="11">
        <f>'Arrears Calculator'!D87</f>
        <v>0</v>
      </c>
      <c r="T38" s="11">
        <f t="shared" si="1"/>
        <v>0</v>
      </c>
    </row>
    <row r="39" spans="1:20" x14ac:dyDescent="0.25">
      <c r="A39" s="37" t="s">
        <v>125</v>
      </c>
      <c r="B39" s="32">
        <v>44640</v>
      </c>
      <c r="C39" s="38">
        <f t="shared" si="2"/>
        <v>3459.6</v>
      </c>
      <c r="D39" s="37" t="s">
        <v>126</v>
      </c>
      <c r="E39" s="32">
        <v>67820</v>
      </c>
      <c r="F39" s="8">
        <f t="shared" si="3"/>
        <v>11122.479999999998</v>
      </c>
      <c r="N39" s="11">
        <f>VLOOKUP('Arrears Calculator'!B46,'Formula &amp; Reference'!A3:B88,2,FALSE)</f>
        <v>0</v>
      </c>
      <c r="O39" s="11">
        <f>'Arrears Calculator'!D46</f>
        <v>0</v>
      </c>
      <c r="P39" s="15">
        <f t="shared" si="0"/>
        <v>0</v>
      </c>
      <c r="R39" s="11">
        <f>VLOOKUP('Arrears Calculator'!B88,'Formula &amp; Reference'!D3:E88,2,FALSE)</f>
        <v>0</v>
      </c>
      <c r="S39" s="11">
        <f>'Arrears Calculator'!D88</f>
        <v>0</v>
      </c>
      <c r="T39" s="15">
        <f t="shared" si="1"/>
        <v>0</v>
      </c>
    </row>
    <row r="40" spans="1:20" x14ac:dyDescent="0.25">
      <c r="A40" s="37" t="s">
        <v>127</v>
      </c>
      <c r="B40" s="32">
        <v>45950</v>
      </c>
      <c r="C40" s="38">
        <f t="shared" si="2"/>
        <v>3561.125</v>
      </c>
      <c r="D40" s="37" t="s">
        <v>128</v>
      </c>
      <c r="E40" s="32">
        <v>69810</v>
      </c>
      <c r="F40" s="8">
        <f t="shared" si="3"/>
        <v>11448.839999999998</v>
      </c>
      <c r="O40" s="45" t="s">
        <v>129</v>
      </c>
      <c r="P40" s="46">
        <f>SUM(P3:P39)</f>
        <v>0</v>
      </c>
      <c r="S40" s="45" t="s">
        <v>129</v>
      </c>
      <c r="T40" s="46">
        <f>SUM(T3:T39)</f>
        <v>0</v>
      </c>
    </row>
    <row r="41" spans="1:20" x14ac:dyDescent="0.25">
      <c r="A41" s="37" t="s">
        <v>130</v>
      </c>
      <c r="B41" s="32">
        <v>47260</v>
      </c>
      <c r="C41" s="38">
        <f t="shared" si="2"/>
        <v>3662.65</v>
      </c>
      <c r="D41" s="37" t="s">
        <v>131</v>
      </c>
      <c r="E41" s="32">
        <v>71800</v>
      </c>
      <c r="F41" s="8">
        <f t="shared" si="3"/>
        <v>11775.199999999999</v>
      </c>
    </row>
    <row r="42" spans="1:20" x14ac:dyDescent="0.25">
      <c r="A42" s="37" t="s">
        <v>132</v>
      </c>
      <c r="B42" s="32">
        <v>48570</v>
      </c>
      <c r="C42" s="38">
        <f t="shared" si="2"/>
        <v>3764.1750000000002</v>
      </c>
      <c r="D42" s="37" t="s">
        <v>133</v>
      </c>
      <c r="E42" s="32">
        <v>73790</v>
      </c>
      <c r="F42" s="8">
        <f t="shared" si="3"/>
        <v>12101.559999999998</v>
      </c>
    </row>
    <row r="43" spans="1:20" x14ac:dyDescent="0.25">
      <c r="A43" s="37" t="s">
        <v>134</v>
      </c>
      <c r="B43" s="32">
        <v>50030</v>
      </c>
      <c r="C43" s="38">
        <f t="shared" si="2"/>
        <v>3877.3249999999998</v>
      </c>
      <c r="D43" s="37" t="s">
        <v>135</v>
      </c>
      <c r="E43" s="32">
        <v>76010</v>
      </c>
      <c r="F43" s="8">
        <f t="shared" si="3"/>
        <v>12465.639999999998</v>
      </c>
    </row>
    <row r="44" spans="1:20" x14ac:dyDescent="0.25">
      <c r="A44" s="37" t="s">
        <v>136</v>
      </c>
      <c r="B44" s="32">
        <v>51490</v>
      </c>
      <c r="C44" s="38">
        <f t="shared" si="2"/>
        <v>3990.4749999999999</v>
      </c>
      <c r="D44" s="37" t="s">
        <v>137</v>
      </c>
      <c r="E44" s="32">
        <v>78230</v>
      </c>
      <c r="F44" s="8">
        <f t="shared" si="3"/>
        <v>12829.719999999998</v>
      </c>
    </row>
    <row r="45" spans="1:20" x14ac:dyDescent="0.25">
      <c r="A45" s="37" t="s">
        <v>138</v>
      </c>
      <c r="B45" s="32">
        <v>52950</v>
      </c>
      <c r="C45" s="38">
        <f t="shared" si="2"/>
        <v>4103.625</v>
      </c>
      <c r="D45" s="37" t="s">
        <v>139</v>
      </c>
      <c r="E45" s="32">
        <v>80450</v>
      </c>
      <c r="F45" s="8">
        <f t="shared" si="3"/>
        <v>13193.799999999997</v>
      </c>
    </row>
    <row r="46" spans="1:20" x14ac:dyDescent="0.25">
      <c r="A46" s="37" t="s">
        <v>140</v>
      </c>
      <c r="B46" s="32">
        <v>54410</v>
      </c>
      <c r="C46" s="38">
        <f t="shared" si="2"/>
        <v>4216.7749999999996</v>
      </c>
      <c r="D46" s="37" t="s">
        <v>141</v>
      </c>
      <c r="E46" s="32">
        <v>82670</v>
      </c>
      <c r="F46" s="8">
        <f t="shared" si="3"/>
        <v>13557.879999999997</v>
      </c>
    </row>
    <row r="47" spans="1:20" x14ac:dyDescent="0.25">
      <c r="A47" s="37" t="s">
        <v>142</v>
      </c>
      <c r="B47" s="32">
        <v>55870</v>
      </c>
      <c r="C47" s="38">
        <f t="shared" si="2"/>
        <v>4329.9250000000002</v>
      </c>
      <c r="D47" s="37" t="s">
        <v>143</v>
      </c>
      <c r="E47" s="32">
        <v>84890</v>
      </c>
      <c r="F47" s="8">
        <f t="shared" si="3"/>
        <v>13921.96</v>
      </c>
    </row>
    <row r="48" spans="1:20" x14ac:dyDescent="0.25">
      <c r="A48" s="37" t="s">
        <v>144</v>
      </c>
      <c r="B48" s="32">
        <v>57330</v>
      </c>
      <c r="C48" s="38">
        <f t="shared" si="2"/>
        <v>4443.0749999999998</v>
      </c>
      <c r="D48" s="37" t="s">
        <v>145</v>
      </c>
      <c r="E48" s="32">
        <v>87110</v>
      </c>
      <c r="F48" s="8">
        <f t="shared" si="3"/>
        <v>14286.039999999999</v>
      </c>
    </row>
    <row r="49" spans="1:8" x14ac:dyDescent="0.25">
      <c r="A49" s="37" t="s">
        <v>146</v>
      </c>
      <c r="B49" s="32">
        <v>57330</v>
      </c>
      <c r="C49" s="38">
        <f t="shared" si="2"/>
        <v>4443.0749999999998</v>
      </c>
      <c r="D49" s="37" t="s">
        <v>147</v>
      </c>
      <c r="E49" s="32">
        <v>89330</v>
      </c>
      <c r="F49" s="8">
        <f t="shared" si="3"/>
        <v>14650.119999999999</v>
      </c>
    </row>
    <row r="50" spans="1:8" x14ac:dyDescent="0.25">
      <c r="A50" s="37" t="s">
        <v>148</v>
      </c>
      <c r="B50" s="32">
        <v>42020</v>
      </c>
      <c r="C50" s="38">
        <f t="shared" si="2"/>
        <v>3256.55</v>
      </c>
      <c r="D50" s="37" t="s">
        <v>149</v>
      </c>
      <c r="E50" s="11">
        <v>63840</v>
      </c>
      <c r="F50" s="8">
        <f t="shared" si="3"/>
        <v>10469.759999999998</v>
      </c>
    </row>
    <row r="51" spans="1:8" x14ac:dyDescent="0.25">
      <c r="A51" s="37" t="s">
        <v>150</v>
      </c>
      <c r="B51" s="32">
        <v>43330</v>
      </c>
      <c r="C51" s="38">
        <f t="shared" si="2"/>
        <v>3358.0749999999998</v>
      </c>
      <c r="D51" s="37" t="s">
        <v>151</v>
      </c>
      <c r="E51" s="11">
        <v>65830</v>
      </c>
      <c r="F51" s="8">
        <f t="shared" si="3"/>
        <v>10796.119999999999</v>
      </c>
    </row>
    <row r="52" spans="1:8" x14ac:dyDescent="0.25">
      <c r="A52" s="37" t="s">
        <v>152</v>
      </c>
      <c r="B52" s="32">
        <v>44640</v>
      </c>
      <c r="C52" s="38">
        <f t="shared" si="2"/>
        <v>3459.6</v>
      </c>
      <c r="D52" s="37" t="s">
        <v>153</v>
      </c>
      <c r="E52" s="11">
        <v>67820</v>
      </c>
      <c r="F52" s="8">
        <f t="shared" si="3"/>
        <v>11122.479999999998</v>
      </c>
    </row>
    <row r="53" spans="1:8" x14ac:dyDescent="0.25">
      <c r="A53" s="37" t="s">
        <v>154</v>
      </c>
      <c r="B53" s="32">
        <v>45950</v>
      </c>
      <c r="C53" s="38">
        <f t="shared" si="2"/>
        <v>3561.125</v>
      </c>
      <c r="D53" s="37" t="s">
        <v>155</v>
      </c>
      <c r="E53" s="11">
        <v>69810</v>
      </c>
      <c r="F53" s="8">
        <f t="shared" si="3"/>
        <v>11448.839999999998</v>
      </c>
    </row>
    <row r="54" spans="1:8" x14ac:dyDescent="0.25">
      <c r="A54" s="37" t="s">
        <v>156</v>
      </c>
      <c r="B54" s="32">
        <v>47260</v>
      </c>
      <c r="C54" s="38">
        <f t="shared" si="2"/>
        <v>3662.65</v>
      </c>
      <c r="D54" s="37" t="s">
        <v>157</v>
      </c>
      <c r="E54" s="11">
        <v>71800</v>
      </c>
      <c r="F54" s="8">
        <f t="shared" si="3"/>
        <v>11775.199999999999</v>
      </c>
    </row>
    <row r="55" spans="1:8" x14ac:dyDescent="0.25">
      <c r="A55" s="37" t="s">
        <v>158</v>
      </c>
      <c r="B55" s="32">
        <v>48570</v>
      </c>
      <c r="C55" s="38">
        <f t="shared" si="2"/>
        <v>3764.1750000000002</v>
      </c>
      <c r="D55" s="37" t="s">
        <v>159</v>
      </c>
      <c r="E55" s="11">
        <v>73790</v>
      </c>
      <c r="F55" s="8">
        <f t="shared" si="3"/>
        <v>12101.559999999998</v>
      </c>
    </row>
    <row r="56" spans="1:8" x14ac:dyDescent="0.25">
      <c r="A56" s="37" t="s">
        <v>160</v>
      </c>
      <c r="B56" s="32">
        <v>50030</v>
      </c>
      <c r="C56" s="38">
        <f t="shared" si="2"/>
        <v>3877.3249999999998</v>
      </c>
      <c r="D56" s="37" t="s">
        <v>161</v>
      </c>
      <c r="E56" s="11">
        <v>76010</v>
      </c>
      <c r="F56" s="8">
        <f t="shared" si="3"/>
        <v>12465.639999999998</v>
      </c>
    </row>
    <row r="57" spans="1:8" x14ac:dyDescent="0.25">
      <c r="A57" s="37" t="s">
        <v>162</v>
      </c>
      <c r="B57" s="32">
        <v>51490</v>
      </c>
      <c r="C57" s="38">
        <f t="shared" si="2"/>
        <v>3990.4749999999999</v>
      </c>
      <c r="D57" s="37" t="s">
        <v>163</v>
      </c>
      <c r="E57" s="11">
        <v>78230</v>
      </c>
      <c r="F57" s="8">
        <f t="shared" si="3"/>
        <v>12829.719999999998</v>
      </c>
    </row>
    <row r="58" spans="1:8" x14ac:dyDescent="0.25">
      <c r="A58" s="37" t="s">
        <v>164</v>
      </c>
      <c r="B58" s="32">
        <v>52950</v>
      </c>
      <c r="C58" s="38">
        <f t="shared" si="2"/>
        <v>4103.625</v>
      </c>
      <c r="D58" s="37" t="s">
        <v>165</v>
      </c>
      <c r="E58" s="32">
        <v>80450</v>
      </c>
      <c r="F58" s="8">
        <f t="shared" si="3"/>
        <v>13193.799999999997</v>
      </c>
    </row>
    <row r="59" spans="1:8" x14ac:dyDescent="0.25">
      <c r="A59" s="37" t="s">
        <v>166</v>
      </c>
      <c r="B59" s="32">
        <v>54410</v>
      </c>
      <c r="C59" s="38">
        <f t="shared" si="2"/>
        <v>4216.7749999999996</v>
      </c>
      <c r="D59" s="37" t="s">
        <v>167</v>
      </c>
      <c r="E59" s="32">
        <v>82670</v>
      </c>
      <c r="F59" s="8">
        <f t="shared" si="3"/>
        <v>13557.879999999997</v>
      </c>
    </row>
    <row r="60" spans="1:8" x14ac:dyDescent="0.25">
      <c r="A60" s="37" t="s">
        <v>168</v>
      </c>
      <c r="B60" s="32">
        <v>55870</v>
      </c>
      <c r="C60" s="38">
        <f t="shared" si="2"/>
        <v>4329.9250000000002</v>
      </c>
      <c r="D60" s="37" t="s">
        <v>169</v>
      </c>
      <c r="E60" s="32">
        <v>84890</v>
      </c>
      <c r="F60" s="8">
        <f t="shared" si="3"/>
        <v>13921.96</v>
      </c>
      <c r="G60" s="47"/>
    </row>
    <row r="61" spans="1:8" x14ac:dyDescent="0.25">
      <c r="A61" s="37" t="s">
        <v>170</v>
      </c>
      <c r="B61" s="32">
        <v>57330</v>
      </c>
      <c r="C61" s="38">
        <f t="shared" si="2"/>
        <v>4443.0749999999998</v>
      </c>
      <c r="D61" s="37" t="s">
        <v>171</v>
      </c>
      <c r="E61" s="32">
        <v>87110</v>
      </c>
      <c r="F61" s="8">
        <f t="shared" si="3"/>
        <v>14286.039999999999</v>
      </c>
      <c r="G61" s="47"/>
      <c r="H61" s="47"/>
    </row>
    <row r="62" spans="1:8" x14ac:dyDescent="0.25">
      <c r="A62" s="37" t="s">
        <v>172</v>
      </c>
      <c r="B62" s="32">
        <v>58790</v>
      </c>
      <c r="C62" s="38">
        <f t="shared" si="2"/>
        <v>4556.2250000000004</v>
      </c>
      <c r="D62" s="37" t="s">
        <v>173</v>
      </c>
      <c r="E62" s="32">
        <v>89330</v>
      </c>
      <c r="F62" s="8">
        <f t="shared" si="3"/>
        <v>14650.119999999999</v>
      </c>
    </row>
    <row r="63" spans="1:8" x14ac:dyDescent="0.25">
      <c r="A63" s="37" t="s">
        <v>174</v>
      </c>
      <c r="B63" s="32">
        <v>58790</v>
      </c>
      <c r="C63" s="38">
        <f t="shared" si="2"/>
        <v>4556.2250000000004</v>
      </c>
      <c r="D63" s="37" t="s">
        <v>175</v>
      </c>
      <c r="E63" s="32">
        <v>92110</v>
      </c>
      <c r="F63" s="8">
        <f t="shared" si="3"/>
        <v>15106.039999999997</v>
      </c>
    </row>
    <row r="64" spans="1:8" x14ac:dyDescent="0.25">
      <c r="A64" s="37" t="s">
        <v>176</v>
      </c>
      <c r="B64" s="32">
        <v>50030</v>
      </c>
      <c r="C64" s="38">
        <f>B64*10%</f>
        <v>5003</v>
      </c>
      <c r="D64" s="37" t="s">
        <v>177</v>
      </c>
      <c r="E64" s="32">
        <v>76010</v>
      </c>
      <c r="F64" s="8">
        <f>E64*19%</f>
        <v>14441.9</v>
      </c>
    </row>
    <row r="65" spans="1:6" x14ac:dyDescent="0.25">
      <c r="A65" s="37" t="s">
        <v>178</v>
      </c>
      <c r="B65" s="32">
        <v>51490</v>
      </c>
      <c r="C65" s="38">
        <f t="shared" ref="C65:C78" si="4">B65*10%</f>
        <v>5149</v>
      </c>
      <c r="D65" s="37" t="s">
        <v>179</v>
      </c>
      <c r="E65" s="32">
        <v>78230</v>
      </c>
      <c r="F65" s="8">
        <f t="shared" ref="F65:F78" si="5">E65*19%</f>
        <v>14863.7</v>
      </c>
    </row>
    <row r="66" spans="1:6" x14ac:dyDescent="0.25">
      <c r="A66" s="37" t="s">
        <v>180</v>
      </c>
      <c r="B66" s="32">
        <v>52950</v>
      </c>
      <c r="C66" s="38">
        <f t="shared" si="4"/>
        <v>5295</v>
      </c>
      <c r="D66" s="37" t="s">
        <v>181</v>
      </c>
      <c r="E66" s="32">
        <v>80450</v>
      </c>
      <c r="F66" s="8">
        <f t="shared" si="5"/>
        <v>15285.5</v>
      </c>
    </row>
    <row r="67" spans="1:6" x14ac:dyDescent="0.25">
      <c r="A67" s="37" t="s">
        <v>182</v>
      </c>
      <c r="B67" s="32">
        <v>54410</v>
      </c>
      <c r="C67" s="38">
        <f t="shared" si="4"/>
        <v>5441</v>
      </c>
      <c r="D67" s="37" t="s">
        <v>183</v>
      </c>
      <c r="E67" s="32">
        <v>82670</v>
      </c>
      <c r="F67" s="8">
        <f t="shared" si="5"/>
        <v>15707.300000000001</v>
      </c>
    </row>
    <row r="68" spans="1:6" x14ac:dyDescent="0.25">
      <c r="A68" s="37" t="s">
        <v>184</v>
      </c>
      <c r="B68" s="32">
        <v>55870</v>
      </c>
      <c r="C68" s="38">
        <f t="shared" si="4"/>
        <v>5587</v>
      </c>
      <c r="D68" s="37" t="s">
        <v>185</v>
      </c>
      <c r="E68" s="11">
        <v>84890</v>
      </c>
      <c r="F68" s="8">
        <f t="shared" si="5"/>
        <v>16129.1</v>
      </c>
    </row>
    <row r="69" spans="1:6" x14ac:dyDescent="0.25">
      <c r="A69" s="37" t="s">
        <v>186</v>
      </c>
      <c r="B69" s="32">
        <v>57330</v>
      </c>
      <c r="C69" s="38">
        <f t="shared" si="4"/>
        <v>5733</v>
      </c>
      <c r="D69" s="37" t="s">
        <v>187</v>
      </c>
      <c r="E69" s="11">
        <v>87390</v>
      </c>
      <c r="F69" s="8">
        <f t="shared" si="5"/>
        <v>16604.099999999999</v>
      </c>
    </row>
    <row r="70" spans="1:6" x14ac:dyDescent="0.25">
      <c r="A70" s="37" t="s">
        <v>188</v>
      </c>
      <c r="B70" s="32">
        <v>59170</v>
      </c>
      <c r="C70" s="38">
        <f t="shared" si="4"/>
        <v>5917</v>
      </c>
      <c r="D70" s="37" t="s">
        <v>189</v>
      </c>
      <c r="E70" s="11">
        <v>89890</v>
      </c>
      <c r="F70" s="8">
        <f t="shared" si="5"/>
        <v>17079.099999999999</v>
      </c>
    </row>
    <row r="71" spans="1:6" x14ac:dyDescent="0.25">
      <c r="A71" s="37" t="s">
        <v>190</v>
      </c>
      <c r="B71" s="32">
        <v>60820</v>
      </c>
      <c r="C71" s="38">
        <f t="shared" si="4"/>
        <v>6082</v>
      </c>
      <c r="D71" s="37" t="s">
        <v>191</v>
      </c>
      <c r="E71" s="11">
        <v>92390</v>
      </c>
      <c r="F71" s="8">
        <f t="shared" si="5"/>
        <v>17554.099999999999</v>
      </c>
    </row>
    <row r="72" spans="1:6" x14ac:dyDescent="0.25">
      <c r="A72" s="37" t="s">
        <v>192</v>
      </c>
      <c r="B72" s="32">
        <v>60820</v>
      </c>
      <c r="C72" s="38">
        <f t="shared" si="4"/>
        <v>6082</v>
      </c>
      <c r="D72" s="37" t="s">
        <v>193</v>
      </c>
      <c r="E72" s="11">
        <v>95120</v>
      </c>
      <c r="F72" s="8">
        <f t="shared" si="5"/>
        <v>18072.8</v>
      </c>
    </row>
    <row r="73" spans="1:6" x14ac:dyDescent="0.25">
      <c r="A73" s="37" t="s">
        <v>194</v>
      </c>
      <c r="B73" s="32">
        <v>59170</v>
      </c>
      <c r="C73" s="38">
        <f t="shared" si="4"/>
        <v>5917</v>
      </c>
      <c r="D73" s="37" t="s">
        <v>195</v>
      </c>
      <c r="E73" s="11">
        <v>89890</v>
      </c>
      <c r="F73" s="8">
        <f t="shared" si="5"/>
        <v>17079.099999999999</v>
      </c>
    </row>
    <row r="74" spans="1:6" x14ac:dyDescent="0.25">
      <c r="A74" s="37" t="s">
        <v>196</v>
      </c>
      <c r="B74" s="32">
        <v>60820</v>
      </c>
      <c r="C74" s="38">
        <f t="shared" si="4"/>
        <v>6082</v>
      </c>
      <c r="D74" s="37" t="s">
        <v>197</v>
      </c>
      <c r="E74" s="11">
        <v>92390</v>
      </c>
      <c r="F74" s="8">
        <f t="shared" si="5"/>
        <v>17554.099999999999</v>
      </c>
    </row>
    <row r="75" spans="1:6" x14ac:dyDescent="0.25">
      <c r="A75" s="37" t="s">
        <v>198</v>
      </c>
      <c r="B75" s="32">
        <v>62470</v>
      </c>
      <c r="C75" s="38">
        <f t="shared" si="4"/>
        <v>6247</v>
      </c>
      <c r="D75" s="37" t="s">
        <v>199</v>
      </c>
      <c r="E75" s="11">
        <v>94890</v>
      </c>
      <c r="F75" s="8">
        <f t="shared" si="5"/>
        <v>18029.099999999999</v>
      </c>
    </row>
    <row r="76" spans="1:6" x14ac:dyDescent="0.25">
      <c r="A76" s="37" t="s">
        <v>200</v>
      </c>
      <c r="B76" s="32">
        <v>64270</v>
      </c>
      <c r="C76" s="38">
        <f t="shared" si="4"/>
        <v>6427</v>
      </c>
      <c r="D76" s="37" t="s">
        <v>201</v>
      </c>
      <c r="E76" s="11">
        <v>97620</v>
      </c>
      <c r="F76" s="8">
        <f t="shared" si="5"/>
        <v>18547.8</v>
      </c>
    </row>
    <row r="77" spans="1:6" x14ac:dyDescent="0.25">
      <c r="A77" s="37" t="s">
        <v>202</v>
      </c>
      <c r="B77" s="32">
        <v>66070</v>
      </c>
      <c r="C77" s="38">
        <f t="shared" si="4"/>
        <v>6607</v>
      </c>
      <c r="D77" s="37" t="s">
        <v>203</v>
      </c>
      <c r="E77" s="11">
        <v>100350</v>
      </c>
      <c r="F77" s="8">
        <f t="shared" si="5"/>
        <v>19066.5</v>
      </c>
    </row>
    <row r="78" spans="1:6" x14ac:dyDescent="0.25">
      <c r="A78" s="37" t="s">
        <v>204</v>
      </c>
      <c r="B78" s="32">
        <v>66070</v>
      </c>
      <c r="C78" s="38">
        <f t="shared" si="4"/>
        <v>6607</v>
      </c>
      <c r="D78" s="37" t="s">
        <v>205</v>
      </c>
      <c r="E78" s="48">
        <v>103320</v>
      </c>
      <c r="F78" s="8">
        <f t="shared" si="5"/>
        <v>19630.8</v>
      </c>
    </row>
    <row r="79" spans="1:6" x14ac:dyDescent="0.25">
      <c r="A79" s="37" t="s">
        <v>206</v>
      </c>
      <c r="B79" s="32">
        <v>68680</v>
      </c>
      <c r="C79" s="38">
        <f>B79*11%</f>
        <v>7554.8</v>
      </c>
      <c r="D79" s="37" t="s">
        <v>207</v>
      </c>
      <c r="E79" s="48">
        <v>104240</v>
      </c>
      <c r="F79" s="8">
        <f>E79*20%</f>
        <v>20848</v>
      </c>
    </row>
    <row r="80" spans="1:6" x14ac:dyDescent="0.25">
      <c r="A80" s="37" t="s">
        <v>208</v>
      </c>
      <c r="B80" s="32">
        <v>70640</v>
      </c>
      <c r="C80" s="38">
        <f t="shared" ref="C80:C88" si="6">B80*11%</f>
        <v>7770.4</v>
      </c>
      <c r="D80" s="37" t="s">
        <v>209</v>
      </c>
      <c r="E80" s="48">
        <v>107210</v>
      </c>
      <c r="F80" s="8">
        <f t="shared" ref="F80:F88" si="7">E80*20%</f>
        <v>21442</v>
      </c>
    </row>
    <row r="81" spans="1:6" x14ac:dyDescent="0.25">
      <c r="A81" s="37" t="s">
        <v>210</v>
      </c>
      <c r="B81" s="32">
        <v>72600</v>
      </c>
      <c r="C81" s="38">
        <f t="shared" si="6"/>
        <v>7986</v>
      </c>
      <c r="D81" s="37" t="s">
        <v>211</v>
      </c>
      <c r="E81" s="33">
        <v>110180</v>
      </c>
      <c r="F81" s="8">
        <f t="shared" si="7"/>
        <v>22036</v>
      </c>
    </row>
    <row r="82" spans="1:6" x14ac:dyDescent="0.25">
      <c r="A82" s="37" t="s">
        <v>212</v>
      </c>
      <c r="B82" s="32">
        <v>74560</v>
      </c>
      <c r="C82" s="38">
        <f t="shared" si="6"/>
        <v>8201.6</v>
      </c>
      <c r="D82" s="37" t="s">
        <v>213</v>
      </c>
      <c r="E82" s="33">
        <v>113150</v>
      </c>
      <c r="F82" s="8">
        <f t="shared" si="7"/>
        <v>22630</v>
      </c>
    </row>
    <row r="83" spans="1:6" x14ac:dyDescent="0.25">
      <c r="A83" s="37" t="s">
        <v>214</v>
      </c>
      <c r="B83" s="32">
        <v>76520</v>
      </c>
      <c r="C83" s="38">
        <f t="shared" si="6"/>
        <v>8417.2000000000007</v>
      </c>
      <c r="D83" s="37" t="s">
        <v>215</v>
      </c>
      <c r="E83" s="33">
        <v>116120</v>
      </c>
      <c r="F83" s="8">
        <f t="shared" si="7"/>
        <v>23224</v>
      </c>
    </row>
    <row r="84" spans="1:6" x14ac:dyDescent="0.25">
      <c r="A84" s="37" t="s">
        <v>216</v>
      </c>
      <c r="B84" s="32">
        <v>76520</v>
      </c>
      <c r="C84" s="38">
        <f t="shared" si="6"/>
        <v>8417.2000000000007</v>
      </c>
      <c r="D84" s="37" t="s">
        <v>217</v>
      </c>
      <c r="E84" s="33">
        <v>116120</v>
      </c>
      <c r="F84" s="8">
        <f t="shared" si="7"/>
        <v>23224</v>
      </c>
    </row>
    <row r="85" spans="1:6" x14ac:dyDescent="0.25">
      <c r="A85" s="37" t="s">
        <v>218</v>
      </c>
      <c r="B85" s="32">
        <v>78640</v>
      </c>
      <c r="C85" s="38">
        <f t="shared" si="6"/>
        <v>8650.4</v>
      </c>
      <c r="D85" s="37" t="s">
        <v>219</v>
      </c>
      <c r="E85" s="33">
        <v>119340</v>
      </c>
      <c r="F85" s="8">
        <f t="shared" si="7"/>
        <v>23868</v>
      </c>
    </row>
    <row r="86" spans="1:6" x14ac:dyDescent="0.25">
      <c r="A86" s="37" t="s">
        <v>220</v>
      </c>
      <c r="B86" s="32">
        <v>80760</v>
      </c>
      <c r="C86" s="38">
        <f t="shared" si="6"/>
        <v>8883.6</v>
      </c>
      <c r="D86" s="37" t="s">
        <v>221</v>
      </c>
      <c r="E86" s="33">
        <v>122560</v>
      </c>
      <c r="F86" s="8">
        <f>E86*20%</f>
        <v>24512</v>
      </c>
    </row>
    <row r="87" spans="1:6" x14ac:dyDescent="0.25">
      <c r="A87" s="37" t="s">
        <v>222</v>
      </c>
      <c r="B87" s="32">
        <v>82880</v>
      </c>
      <c r="C87" s="38">
        <f t="shared" si="6"/>
        <v>9116.7999999999993</v>
      </c>
      <c r="D87" s="37" t="s">
        <v>223</v>
      </c>
      <c r="E87" s="33">
        <v>125780</v>
      </c>
      <c r="F87" s="8">
        <f t="shared" si="7"/>
        <v>25156</v>
      </c>
    </row>
    <row r="88" spans="1:6" x14ac:dyDescent="0.25">
      <c r="A88" s="37" t="s">
        <v>224</v>
      </c>
      <c r="B88" s="32">
        <v>85000</v>
      </c>
      <c r="C88" s="38">
        <f t="shared" si="6"/>
        <v>9350</v>
      </c>
      <c r="D88" s="37" t="s">
        <v>225</v>
      </c>
      <c r="E88" s="33">
        <v>129000</v>
      </c>
      <c r="F88" s="8">
        <f t="shared" si="7"/>
        <v>25800</v>
      </c>
    </row>
  </sheetData>
  <mergeCells count="7">
    <mergeCell ref="K8:L8"/>
    <mergeCell ref="H2:J2"/>
    <mergeCell ref="N2:P2"/>
    <mergeCell ref="R2:T2"/>
    <mergeCell ref="A1:B1"/>
    <mergeCell ref="D1:E1"/>
    <mergeCell ref="K2:L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Arrears Calculator</vt:lpstr>
      <vt:lpstr>Formula &amp; Reference</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Varun Naik</dc:creator>
  <cp:lastModifiedBy>Owner</cp:lastModifiedBy>
  <cp:revision/>
  <dcterms:created xsi:type="dcterms:W3CDTF">2020-12-02T21:29:42Z</dcterms:created>
  <dcterms:modified xsi:type="dcterms:W3CDTF">2020-12-03T11:35:59Z</dcterms:modified>
</cp:coreProperties>
</file>