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05" windowWidth="14805" windowHeight="8010"/>
  </bookViews>
  <sheets>
    <sheet name="Arrears Calculator" sheetId="1" r:id="rId1"/>
    <sheet name="Formula &amp; Reference" sheetId="2" r:id="rId2"/>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 l="1"/>
  <c r="G10" i="1"/>
  <c r="F29" i="1"/>
  <c r="F30" i="1" s="1"/>
  <c r="F31" i="1" s="1"/>
  <c r="F32" i="1" s="1"/>
  <c r="F33" i="1" s="1"/>
  <c r="F34" i="1" s="1"/>
  <c r="F35" i="1" s="1"/>
  <c r="F36" i="1" s="1"/>
  <c r="F37" i="1" s="1"/>
  <c r="F38" i="1" s="1"/>
  <c r="F39" i="1" s="1"/>
  <c r="F40" i="1" s="1"/>
  <c r="F41" i="1" s="1"/>
  <c r="F42" i="1" s="1"/>
  <c r="F43" i="1" s="1"/>
  <c r="O6" i="2"/>
  <c r="O7" i="2"/>
  <c r="O8" i="2"/>
  <c r="O9" i="2"/>
  <c r="O10" i="2"/>
  <c r="O5" i="2"/>
  <c r="L5" i="2"/>
  <c r="L6" i="2"/>
  <c r="L4" i="2"/>
  <c r="I6" i="2"/>
  <c r="I7" i="2"/>
  <c r="I8" i="2"/>
  <c r="I9" i="2"/>
  <c r="I5"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B4" i="2"/>
  <c r="E4" i="2"/>
  <c r="D4" i="2"/>
  <c r="J29" i="1"/>
  <c r="E29" i="1"/>
  <c r="I51" i="2"/>
  <c r="D29" i="1"/>
  <c r="H51" i="2"/>
  <c r="D11" i="1"/>
  <c r="B29" i="1"/>
  <c r="G29" i="1" s="1"/>
  <c r="J11" i="1"/>
  <c r="J30" i="1" s="1"/>
  <c r="J12" i="1"/>
  <c r="J31" i="1" s="1"/>
  <c r="J13" i="1"/>
  <c r="J32" i="1" s="1"/>
  <c r="J14" i="1"/>
  <c r="J33" i="1" s="1"/>
  <c r="J15" i="1"/>
  <c r="J34" i="1" s="1"/>
  <c r="J16" i="1"/>
  <c r="J35" i="1" s="1"/>
  <c r="J17" i="1"/>
  <c r="J36" i="1" s="1"/>
  <c r="J18" i="1"/>
  <c r="J37" i="1" s="1"/>
  <c r="J19" i="1"/>
  <c r="J38" i="1" s="1"/>
  <c r="J20" i="1"/>
  <c r="J39" i="1" s="1"/>
  <c r="J21" i="1"/>
  <c r="J40" i="1" s="1"/>
  <c r="J22" i="1"/>
  <c r="J41" i="1" s="1"/>
  <c r="J23" i="1"/>
  <c r="J42" i="1" s="1"/>
  <c r="J24" i="1"/>
  <c r="F11" i="1"/>
  <c r="F12" i="1"/>
  <c r="F13" i="1"/>
  <c r="F14" i="1"/>
  <c r="F15" i="1"/>
  <c r="F16" i="1"/>
  <c r="F17" i="1"/>
  <c r="F18" i="1"/>
  <c r="F19" i="1"/>
  <c r="F20" i="1"/>
  <c r="F21" i="1"/>
  <c r="F22" i="1"/>
  <c r="F23" i="1"/>
  <c r="F24" i="1"/>
  <c r="E11" i="1"/>
  <c r="E30" i="1" s="1"/>
  <c r="B11" i="1"/>
  <c r="K11" i="1" s="1"/>
  <c r="K10" i="1"/>
  <c r="E12" i="1"/>
  <c r="E31" i="1" s="1"/>
  <c r="E13" i="1"/>
  <c r="E32" i="1" s="1"/>
  <c r="E14" i="1"/>
  <c r="E33" i="1" s="1"/>
  <c r="E15" i="1"/>
  <c r="E34" i="1" s="1"/>
  <c r="E16" i="1"/>
  <c r="E35" i="1" s="1"/>
  <c r="E17" i="1"/>
  <c r="E36" i="1" s="1"/>
  <c r="E18" i="1"/>
  <c r="E37" i="1" s="1"/>
  <c r="E19" i="1"/>
  <c r="E38" i="1" s="1"/>
  <c r="E20" i="1"/>
  <c r="E39" i="1" s="1"/>
  <c r="E21" i="1"/>
  <c r="E40" i="1" s="1"/>
  <c r="E22" i="1"/>
  <c r="E41" i="1" s="1"/>
  <c r="E23" i="1"/>
  <c r="E42" i="1" s="1"/>
  <c r="E24" i="1"/>
  <c r="B12" i="1" l="1"/>
  <c r="G12" i="1" s="1"/>
  <c r="K12" i="1"/>
  <c r="K29" i="1"/>
  <c r="I10" i="1"/>
  <c r="L10" i="1" s="1"/>
  <c r="G11" i="1"/>
  <c r="C11" i="1"/>
  <c r="C29" i="1"/>
  <c r="I29" i="1" s="1"/>
  <c r="E43" i="1"/>
  <c r="J43" i="1"/>
  <c r="B31" i="1"/>
  <c r="G31" i="1" s="1"/>
  <c r="B30" i="1"/>
  <c r="G30" i="1" s="1"/>
  <c r="D12" i="1"/>
  <c r="D30" i="1"/>
  <c r="C12" i="1" l="1"/>
  <c r="I12" i="1" s="1"/>
  <c r="L12" i="1" s="1"/>
  <c r="B13" i="1"/>
  <c r="B14" i="1"/>
  <c r="C14" i="1" s="1"/>
  <c r="B32" i="1"/>
  <c r="G32" i="1" s="1"/>
  <c r="K13" i="1"/>
  <c r="I11" i="1"/>
  <c r="L11" i="1" s="1"/>
  <c r="L29" i="1"/>
  <c r="B33" i="1"/>
  <c r="G33" i="1" s="1"/>
  <c r="C30" i="1"/>
  <c r="I30" i="1" s="1"/>
  <c r="C31" i="1"/>
  <c r="I31" i="1" s="1"/>
  <c r="C32" i="1"/>
  <c r="I32" i="1" s="1"/>
  <c r="K30" i="1"/>
  <c r="K31" i="1"/>
  <c r="K32" i="1"/>
  <c r="D13" i="1"/>
  <c r="D31" i="1"/>
  <c r="I13" i="1" l="1"/>
  <c r="L13" i="1" s="1"/>
  <c r="B15" i="1"/>
  <c r="G13" i="1"/>
  <c r="C13" i="1"/>
  <c r="K14" i="1"/>
  <c r="G14" i="1"/>
  <c r="B16" i="1"/>
  <c r="G15" i="1"/>
  <c r="B34" i="1"/>
  <c r="K15" i="1"/>
  <c r="C15" i="1"/>
  <c r="K33" i="1"/>
  <c r="C33" i="1"/>
  <c r="I33" i="1" s="1"/>
  <c r="L31" i="1"/>
  <c r="L30" i="1"/>
  <c r="D14" i="1"/>
  <c r="I14" i="1" s="1"/>
  <c r="D32" i="1"/>
  <c r="L32" i="1" s="1"/>
  <c r="L14" i="1" l="1"/>
  <c r="G16" i="1"/>
  <c r="K16" i="1"/>
  <c r="B17" i="1"/>
  <c r="B35" i="1"/>
  <c r="C16" i="1"/>
  <c r="G34" i="1"/>
  <c r="K34" i="1"/>
  <c r="C34" i="1"/>
  <c r="D15" i="1"/>
  <c r="I15" i="1" s="1"/>
  <c r="L15" i="1" s="1"/>
  <c r="D33" i="1"/>
  <c r="L33" i="1" s="1"/>
  <c r="I34" i="1" l="1"/>
  <c r="G35" i="1"/>
  <c r="K35" i="1"/>
  <c r="C35" i="1"/>
  <c r="B18" i="1"/>
  <c r="G17" i="1"/>
  <c r="K17" i="1"/>
  <c r="C17" i="1"/>
  <c r="B36" i="1"/>
  <c r="D16" i="1"/>
  <c r="D34" i="1"/>
  <c r="I16" i="1" l="1"/>
  <c r="L16" i="1" s="1"/>
  <c r="I35" i="1"/>
  <c r="L34" i="1"/>
  <c r="G36" i="1"/>
  <c r="K36" i="1"/>
  <c r="C36" i="1"/>
  <c r="G18" i="1"/>
  <c r="K18" i="1"/>
  <c r="B19" i="1"/>
  <c r="B37" i="1"/>
  <c r="C18" i="1"/>
  <c r="D17" i="1"/>
  <c r="I17" i="1" s="1"/>
  <c r="L17" i="1" s="1"/>
  <c r="D35" i="1"/>
  <c r="L35" i="1" s="1"/>
  <c r="I36" i="1" l="1"/>
  <c r="G19" i="1"/>
  <c r="B20" i="1"/>
  <c r="K19" i="1"/>
  <c r="C19" i="1"/>
  <c r="B38" i="1"/>
  <c r="G37" i="1"/>
  <c r="K37" i="1"/>
  <c r="C37" i="1"/>
  <c r="D18" i="1"/>
  <c r="I18" i="1" s="1"/>
  <c r="L18" i="1" s="1"/>
  <c r="D36" i="1"/>
  <c r="I37" i="1" l="1"/>
  <c r="L36" i="1"/>
  <c r="G38" i="1"/>
  <c r="K38" i="1"/>
  <c r="C38" i="1"/>
  <c r="G20" i="1"/>
  <c r="B21" i="1"/>
  <c r="K20" i="1"/>
  <c r="B39" i="1"/>
  <c r="C20" i="1"/>
  <c r="D19" i="1"/>
  <c r="I19" i="1" s="1"/>
  <c r="L19" i="1" s="1"/>
  <c r="D37" i="1"/>
  <c r="L37" i="1" s="1"/>
  <c r="I38" i="1" l="1"/>
  <c r="G39" i="1"/>
  <c r="C39" i="1"/>
  <c r="K39" i="1"/>
  <c r="K21" i="1"/>
  <c r="G21" i="1"/>
  <c r="B22" i="1"/>
  <c r="B40" i="1"/>
  <c r="C21" i="1"/>
  <c r="D20" i="1"/>
  <c r="I20" i="1" s="1"/>
  <c r="D38" i="1"/>
  <c r="L38" i="1" s="1"/>
  <c r="I39" i="1" l="1"/>
  <c r="L20" i="1"/>
  <c r="G40" i="1"/>
  <c r="K40" i="1"/>
  <c r="C40" i="1"/>
  <c r="I40" i="1" s="1"/>
  <c r="B23" i="1"/>
  <c r="G22" i="1"/>
  <c r="K22" i="1"/>
  <c r="B41" i="1"/>
  <c r="C22" i="1"/>
  <c r="D21" i="1"/>
  <c r="I21" i="1" s="1"/>
  <c r="D39" i="1"/>
  <c r="L39" i="1" l="1"/>
  <c r="L21" i="1"/>
  <c r="G41" i="1"/>
  <c r="K41" i="1"/>
  <c r="C41" i="1"/>
  <c r="G23" i="1"/>
  <c r="B24" i="1"/>
  <c r="K23" i="1"/>
  <c r="C23" i="1"/>
  <c r="B42" i="1"/>
  <c r="D22" i="1"/>
  <c r="I22" i="1" s="1"/>
  <c r="L22" i="1" s="1"/>
  <c r="D40" i="1"/>
  <c r="L40" i="1" s="1"/>
  <c r="I41" i="1" l="1"/>
  <c r="G42" i="1"/>
  <c r="K42" i="1"/>
  <c r="C42" i="1"/>
  <c r="G24" i="1"/>
  <c r="K24" i="1"/>
  <c r="C24" i="1"/>
  <c r="B43" i="1"/>
  <c r="D23" i="1"/>
  <c r="I23" i="1" s="1"/>
  <c r="D41" i="1"/>
  <c r="L41" i="1" l="1"/>
  <c r="I42" i="1"/>
  <c r="L23" i="1"/>
  <c r="G43" i="1"/>
  <c r="C43" i="1"/>
  <c r="K43" i="1"/>
  <c r="D24" i="1"/>
  <c r="D42" i="1"/>
  <c r="L42" i="1" s="1"/>
  <c r="I43" i="1" l="1"/>
  <c r="I24" i="1"/>
  <c r="L24" i="1" s="1"/>
  <c r="D43" i="1"/>
  <c r="L43" i="1" s="1"/>
  <c r="L44" i="1" l="1"/>
  <c r="E49" i="1" s="1"/>
  <c r="E50" i="1" s="1"/>
  <c r="L25" i="1"/>
  <c r="E51" i="1" s="1"/>
  <c r="E52" i="1" s="1"/>
  <c r="E48" i="1" l="1"/>
  <c r="F45" i="1"/>
  <c r="D55" i="1" l="1"/>
</calcChain>
</file>

<file path=xl/sharedStrings.xml><?xml version="1.0" encoding="utf-8"?>
<sst xmlns="http://schemas.openxmlformats.org/spreadsheetml/2006/main" count="64" uniqueCount="50">
  <si>
    <t>ARREARS ESTIMATOR - CLERICAL STAFF</t>
  </si>
  <si>
    <t>by bankingschool.co.in</t>
  </si>
  <si>
    <t>Instructions</t>
  </si>
  <si>
    <t xml:space="preserve">To make calculations simple and easy, this excel sheet is divided into two tables. (i) OLD SALARY (ii) NEW SALARY. All blue coloured cells inside the 'OLD SALARY' table can be manually updated to accomodate any changes due to increments. If you are eligible for FPP, you need to update the blue cell on both OLD SALARY and NEW SALARY table. Rest all fields will be updated automatically.				</t>
  </si>
  <si>
    <t>For Step-by-Step instructions with screenshots visit</t>
  </si>
  <si>
    <t>https://bankingschool.co.in/bank-staff/arrears-estimator-for-bank-officers-and-award-staff/</t>
  </si>
  <si>
    <t xml:space="preserve">Please update the blue fields (BASIC,PQP, FPP, SPL. PAY, HRA%) on the first row [ Nov-22 ]. If you are not eligible for PQP or FPP, then please select 0. </t>
  </si>
  <si>
    <t>OLD SALARY</t>
  </si>
  <si>
    <t>REFERENCE</t>
  </si>
  <si>
    <t>Month</t>
  </si>
  <si>
    <t>BASIC</t>
  </si>
  <si>
    <t xml:space="preserve">SPL ALL. </t>
  </si>
  <si>
    <t>SPL.PAY</t>
  </si>
  <si>
    <t>PQP</t>
  </si>
  <si>
    <t>FPP</t>
  </si>
  <si>
    <t>TA</t>
  </si>
  <si>
    <t xml:space="preserve">DA % </t>
  </si>
  <si>
    <t xml:space="preserve">DA </t>
  </si>
  <si>
    <t>HRA %</t>
  </si>
  <si>
    <t>HRA</t>
  </si>
  <si>
    <t>GROSS</t>
  </si>
  <si>
    <t>Special Pay (old salary)</t>
  </si>
  <si>
    <t>SWO</t>
  </si>
  <si>
    <t>Head Cashier</t>
  </si>
  <si>
    <t>Special Assistant</t>
  </si>
  <si>
    <t>*new special pay will be calculated automatically</t>
  </si>
  <si>
    <t>NEW SALARY</t>
  </si>
  <si>
    <t>ARREARS</t>
  </si>
  <si>
    <t>Some amount will be deducted from the above.To calculate actual take home, fill the form below</t>
  </si>
  <si>
    <t xml:space="preserve">1. DIFFERENCE OF PF/NPS </t>
  </si>
  <si>
    <t>A - B</t>
  </si>
  <si>
    <t>Gross New Salary</t>
  </si>
  <si>
    <t xml:space="preserve">PF/NPS Deductable on New Salary </t>
  </si>
  <si>
    <t>(A)</t>
  </si>
  <si>
    <t>Gross Old Salary</t>
  </si>
  <si>
    <t xml:space="preserve">PF/NPS already paid on Old Salary </t>
  </si>
  <si>
    <t>(B)</t>
  </si>
  <si>
    <t>3. TAX DEDUCTED AT SOURCE (TDS)</t>
  </si>
  <si>
    <t>Please type your TDS here</t>
  </si>
  <si>
    <t>4. OTHERS</t>
  </si>
  <si>
    <t>Use it to compute any other deduction known to you</t>
  </si>
  <si>
    <t>ACTUAL TAKE HOME</t>
  </si>
  <si>
    <t>This sheet is created for formulas and reference purposes only. You are not required to make any changes in this sheet.</t>
  </si>
  <si>
    <t>Old BASIC</t>
  </si>
  <si>
    <t>New BASIC</t>
  </si>
  <si>
    <t>SPL PAY</t>
  </si>
  <si>
    <t>Old PQP</t>
  </si>
  <si>
    <t>New PQP</t>
  </si>
  <si>
    <t>Old FPP</t>
  </si>
  <si>
    <t>New FPP</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</si>
</sst>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u/>
      <sz val="12"/>
      <color theme="1"/>
      <name val="Calibri"/>
      <family val="2"/>
      <scheme val="minor"/>
    </font>
    <font>
      <i/>
      <sz val="11"/>
      <color rgb="FFFFFFFF"/>
      <name val="Calibri"/>
      <family val="2"/>
      <scheme val="minor"/>
    </font>
    <font>
      <sz val="11"/>
      <color rgb="FFFFFFFF"/>
      <name val="Calibri"/>
      <family val="2"/>
      <scheme val="minor"/>
    </font>
    <font>
      <sz val="10"/>
      <color theme="1"/>
      <name val="Calibri"/>
      <family val="2"/>
      <scheme val="minor"/>
    </font>
    <font>
      <i/>
      <sz val="10"/>
      <color theme="1"/>
      <name val="Calibri"/>
      <family val="2"/>
      <scheme val="minor"/>
    </font>
    <font>
      <sz val="12"/>
      <color rgb="FFFFFFFF"/>
      <name val="Calibri"/>
      <family val="2"/>
      <scheme val="minor"/>
    </font>
    <font>
      <sz val="26"/>
      <color theme="1"/>
      <name val="Calibri"/>
      <family val="2"/>
      <scheme val="minor"/>
    </font>
    <font>
      <sz val="26"/>
      <color rgb="FFFFFFFF"/>
      <name val="Calibri"/>
      <family val="2"/>
      <scheme val="minor"/>
    </font>
    <font>
      <sz val="11"/>
      <color rgb="FF000000"/>
      <name val="Roboto"/>
    </font>
    <font>
      <u/>
      <sz val="11"/>
      <color theme="10"/>
      <name val="Calibri"/>
      <family val="2"/>
      <scheme val="minor"/>
    </font>
    <font>
      <sz val="16"/>
      <color rgb="FFFFFFFF"/>
      <name val="Calibri"/>
      <family val="2"/>
      <scheme val="minor"/>
    </font>
    <font>
      <b/>
      <sz val="14"/>
      <color rgb="FF000000"/>
      <name val="Calibri"/>
      <family val="2"/>
      <scheme val="minor"/>
    </font>
  </fonts>
  <fills count="13">
    <fill>
      <patternFill patternType="none"/>
    </fill>
    <fill>
      <patternFill patternType="gray125"/>
    </fill>
    <fill>
      <patternFill patternType="solid">
        <fgColor rgb="FF000000"/>
        <bgColor indexed="64"/>
      </patternFill>
    </fill>
    <fill>
      <patternFill patternType="solid">
        <fgColor rgb="FF595959"/>
        <bgColor indexed="64"/>
      </patternFill>
    </fill>
    <fill>
      <patternFill patternType="solid">
        <fgColor rgb="FF333F4F"/>
        <bgColor indexed="64"/>
      </patternFill>
    </fill>
    <fill>
      <patternFill patternType="solid">
        <fgColor rgb="FFDDEBF7"/>
        <bgColor indexed="64"/>
      </patternFill>
    </fill>
    <fill>
      <patternFill patternType="solid">
        <fgColor rgb="FF305496"/>
        <bgColor indexed="64"/>
      </patternFill>
    </fill>
    <fill>
      <patternFill patternType="solid">
        <fgColor rgb="FFFFFFFF"/>
        <bgColor indexed="64"/>
      </patternFill>
    </fill>
    <fill>
      <patternFill patternType="solid">
        <fgColor rgb="FF404040"/>
        <bgColor indexed="64"/>
      </patternFill>
    </fill>
    <fill>
      <patternFill patternType="solid">
        <fgColor rgb="FFFFFFFF"/>
        <bgColor rgb="FF000000"/>
      </patternFill>
    </fill>
    <fill>
      <patternFill patternType="solid">
        <fgColor theme="0"/>
        <bgColor indexed="64"/>
      </patternFill>
    </fill>
    <fill>
      <patternFill patternType="solid">
        <fgColor rgb="FFD9D9D9"/>
        <bgColor indexed="64"/>
      </patternFill>
    </fill>
    <fill>
      <patternFill patternType="solid">
        <fgColor rgb="FF44546A"/>
        <bgColor indexed="64"/>
      </patternFill>
    </fill>
  </fills>
  <borders count="2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diagonal/>
    </border>
  </borders>
  <cellStyleXfs count="2">
    <xf numFmtId="0" fontId="0" fillId="0" borderId="0"/>
    <xf numFmtId="0" fontId="10" fillId="0" borderId="0" applyNumberFormat="0" applyFill="0" applyBorder="0" applyAlignment="0" applyProtection="0"/>
  </cellStyleXfs>
  <cellXfs count="93">
    <xf numFmtId="0" fontId="0" fillId="0" borderId="0" xfId="0"/>
    <xf numFmtId="0" fontId="3" fillId="4" borderId="5" xfId="0" applyFont="1" applyFill="1" applyBorder="1" applyAlignment="1">
      <alignment horizontal="center"/>
    </xf>
    <xf numFmtId="17" fontId="0" fillId="0" borderId="6" xfId="0" applyNumberFormat="1" applyBorder="1" applyAlignment="1">
      <alignment horizontal="center"/>
    </xf>
    <xf numFmtId="1" fontId="0" fillId="0" borderId="7" xfId="0" applyNumberFormat="1" applyBorder="1" applyAlignment="1">
      <alignment horizontal="center"/>
    </xf>
    <xf numFmtId="10" fontId="0" fillId="0" borderId="8" xfId="0" applyNumberFormat="1" applyBorder="1" applyAlignment="1">
      <alignment horizontal="center"/>
    </xf>
    <xf numFmtId="1" fontId="0" fillId="0" borderId="6" xfId="0" applyNumberFormat="1" applyBorder="1" applyAlignment="1">
      <alignment horizontal="center"/>
    </xf>
    <xf numFmtId="0" fontId="0" fillId="0" borderId="6" xfId="0" applyBorder="1" applyAlignment="1">
      <alignment horizontal="center"/>
    </xf>
    <xf numFmtId="3" fontId="0" fillId="0" borderId="6" xfId="0" applyNumberFormat="1" applyBorder="1" applyAlignment="1">
      <alignment horizontal="center"/>
    </xf>
    <xf numFmtId="3" fontId="0" fillId="7" borderId="6" xfId="0" applyNumberFormat="1" applyFill="1" applyBorder="1" applyAlignment="1">
      <alignment horizontal="center"/>
    </xf>
    <xf numFmtId="1" fontId="0" fillId="7" borderId="7" xfId="0" applyNumberFormat="1" applyFill="1" applyBorder="1" applyAlignment="1">
      <alignment horizontal="center"/>
    </xf>
    <xf numFmtId="1" fontId="0" fillId="7" borderId="6" xfId="0" applyNumberFormat="1" applyFill="1" applyBorder="1" applyAlignment="1">
      <alignment horizontal="center"/>
    </xf>
    <xf numFmtId="10" fontId="0" fillId="0" borderId="6" xfId="0" applyNumberFormat="1" applyBorder="1" applyAlignment="1">
      <alignment horizontal="center"/>
    </xf>
    <xf numFmtId="0" fontId="0" fillId="7" borderId="8" xfId="0" applyFill="1" applyBorder="1" applyAlignment="1">
      <alignment horizontal="center"/>
    </xf>
    <xf numFmtId="0" fontId="6" fillId="8" borderId="9" xfId="0" applyFont="1" applyFill="1" applyBorder="1" applyAlignment="1">
      <alignment horizontal="center" wrapText="1"/>
    </xf>
    <xf numFmtId="0" fontId="9" fillId="9" borderId="6" xfId="0" applyFont="1" applyFill="1" applyBorder="1" applyAlignment="1">
      <alignment horizontal="center" wrapText="1"/>
    </xf>
    <xf numFmtId="0" fontId="0" fillId="0" borderId="9" xfId="0" applyBorder="1" applyAlignment="1">
      <alignment horizontal="center"/>
    </xf>
    <xf numFmtId="0" fontId="0" fillId="0" borderId="6" xfId="0" applyBorder="1" applyAlignment="1">
      <alignment horizontal="center" vertical="center"/>
    </xf>
    <xf numFmtId="10" fontId="0" fillId="7" borderId="6" xfId="0" applyNumberFormat="1" applyFill="1" applyBorder="1" applyAlignment="1">
      <alignment horizontal="center"/>
    </xf>
    <xf numFmtId="0" fontId="3" fillId="2" borderId="0" xfId="0" applyFont="1" applyFill="1" applyAlignment="1">
      <alignment horizontal="center"/>
    </xf>
    <xf numFmtId="0" fontId="3" fillId="2" borderId="4" xfId="0" applyFont="1" applyFill="1" applyBorder="1" applyAlignment="1">
      <alignment horizontal="center"/>
    </xf>
    <xf numFmtId="0" fontId="6" fillId="2" borderId="9" xfId="0" applyFont="1" applyFill="1" applyBorder="1" applyAlignment="1">
      <alignment horizontal="center" wrapText="1"/>
    </xf>
    <xf numFmtId="3" fontId="3" fillId="8" borderId="0" xfId="0" applyNumberFormat="1" applyFont="1" applyFill="1" applyAlignment="1">
      <alignment horizontal="center"/>
    </xf>
    <xf numFmtId="1" fontId="0" fillId="0" borderId="0" xfId="0" applyNumberFormat="1"/>
    <xf numFmtId="1" fontId="9" fillId="9" borderId="6" xfId="0" applyNumberFormat="1" applyFont="1" applyFill="1" applyBorder="1" applyAlignment="1">
      <alignment horizontal="center" wrapText="1"/>
    </xf>
    <xf numFmtId="1" fontId="0" fillId="0" borderId="6" xfId="0" applyNumberFormat="1" applyBorder="1" applyAlignment="1">
      <alignment horizontal="center" vertical="center"/>
    </xf>
    <xf numFmtId="1" fontId="0" fillId="7" borderId="16" xfId="0" applyNumberFormat="1" applyFill="1" applyBorder="1" applyAlignment="1">
      <alignment horizontal="center"/>
    </xf>
    <xf numFmtId="10" fontId="0" fillId="10" borderId="6" xfId="0" applyNumberFormat="1" applyFill="1" applyBorder="1" applyAlignment="1">
      <alignment horizontal="center"/>
    </xf>
    <xf numFmtId="0" fontId="4" fillId="0" borderId="0" xfId="0" applyFont="1"/>
    <xf numFmtId="0" fontId="0" fillId="0" borderId="0" xfId="0" applyAlignment="1">
      <alignment horizontal="left"/>
    </xf>
    <xf numFmtId="1" fontId="0" fillId="0" borderId="20" xfId="0" applyNumberFormat="1" applyBorder="1" applyAlignment="1">
      <alignment horizontal="left"/>
    </xf>
    <xf numFmtId="1" fontId="0" fillId="11" borderId="8" xfId="0" applyNumberFormat="1" applyFill="1" applyBorder="1" applyAlignment="1">
      <alignment horizontal="left"/>
    </xf>
    <xf numFmtId="1" fontId="0" fillId="11" borderId="22" xfId="0" applyNumberFormat="1" applyFill="1" applyBorder="1" applyAlignment="1">
      <alignment horizontal="left"/>
    </xf>
    <xf numFmtId="0" fontId="11" fillId="12" borderId="11" xfId="0" applyFont="1" applyFill="1" applyBorder="1" applyAlignment="1">
      <alignment horizontal="center" vertical="center"/>
    </xf>
    <xf numFmtId="0" fontId="11" fillId="12" borderId="12" xfId="0" applyFont="1" applyFill="1" applyBorder="1" applyAlignment="1">
      <alignment horizontal="center" vertical="center"/>
    </xf>
    <xf numFmtId="0" fontId="11" fillId="12" borderId="0" xfId="0" applyFont="1" applyFill="1" applyAlignment="1">
      <alignment horizontal="center" vertical="center"/>
    </xf>
    <xf numFmtId="0" fontId="11" fillId="12" borderId="5" xfId="0" applyFont="1" applyFill="1" applyBorder="1" applyAlignment="1">
      <alignment horizontal="center" vertical="center"/>
    </xf>
    <xf numFmtId="3" fontId="12" fillId="7" borderId="10" xfId="0" applyNumberFormat="1" applyFont="1" applyFill="1" applyBorder="1" applyAlignment="1">
      <alignment horizontal="center" vertical="center"/>
    </xf>
    <xf numFmtId="3" fontId="12" fillId="7" borderId="12" xfId="0" applyNumberFormat="1" applyFont="1" applyFill="1" applyBorder="1" applyAlignment="1">
      <alignment horizontal="center" vertical="center"/>
    </xf>
    <xf numFmtId="3" fontId="12" fillId="7" borderId="13" xfId="0" applyNumberFormat="1" applyFont="1" applyFill="1" applyBorder="1" applyAlignment="1">
      <alignment horizontal="center" vertical="center"/>
    </xf>
    <xf numFmtId="3" fontId="12" fillId="7" borderId="15" xfId="0" applyNumberFormat="1" applyFont="1" applyFill="1" applyBorder="1" applyAlignment="1">
      <alignment horizontal="center" vertical="center"/>
    </xf>
    <xf numFmtId="0" fontId="3" fillId="8" borderId="10" xfId="0" applyFont="1" applyFill="1" applyBorder="1" applyAlignment="1">
      <alignment horizontal="center"/>
    </xf>
    <xf numFmtId="0" fontId="3" fillId="8" borderId="11" xfId="0" applyFont="1" applyFill="1" applyBorder="1" applyAlignment="1">
      <alignment horizontal="center"/>
    </xf>
    <xf numFmtId="0" fontId="3" fillId="8" borderId="12" xfId="0" applyFont="1" applyFill="1" applyBorder="1" applyAlignment="1">
      <alignment horizontal="center"/>
    </xf>
    <xf numFmtId="0" fontId="5" fillId="0" borderId="0" xfId="0" applyFont="1" applyAlignment="1">
      <alignment horizontal="left"/>
    </xf>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0" fillId="0" borderId="17" xfId="0" applyBorder="1" applyAlignment="1">
      <alignment horizontal="left"/>
    </xf>
    <xf numFmtId="0" fontId="0" fillId="0" borderId="6"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11" borderId="6" xfId="0" applyFill="1" applyBorder="1" applyAlignment="1">
      <alignment horizontal="left"/>
    </xf>
    <xf numFmtId="0" fontId="3" fillId="2" borderId="0" xfId="0" applyFont="1" applyFill="1" applyAlignment="1">
      <alignment horizontal="left"/>
    </xf>
    <xf numFmtId="0" fontId="3" fillId="2" borderId="5"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4" fillId="0" borderId="11" xfId="0" applyFont="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17" fontId="3" fillId="3" borderId="1" xfId="0" applyNumberFormat="1" applyFont="1" applyFill="1" applyBorder="1" applyAlignment="1">
      <alignment horizontal="center"/>
    </xf>
    <xf numFmtId="17" fontId="3" fillId="3" borderId="2" xfId="0" applyNumberFormat="1" applyFont="1" applyFill="1" applyBorder="1" applyAlignment="1">
      <alignment horizontal="center"/>
    </xf>
    <xf numFmtId="17" fontId="3" fillId="3" borderId="3" xfId="0" applyNumberFormat="1"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8" fillId="8" borderId="10" xfId="0" applyFont="1" applyFill="1" applyBorder="1" applyAlignment="1">
      <alignment horizontal="center"/>
    </xf>
    <xf numFmtId="0" fontId="8" fillId="8" borderId="11" xfId="0" applyFont="1" applyFill="1" applyBorder="1" applyAlignment="1">
      <alignment horizontal="center"/>
    </xf>
    <xf numFmtId="0" fontId="8" fillId="8" borderId="13" xfId="0" applyFont="1" applyFill="1" applyBorder="1" applyAlignment="1">
      <alignment horizontal="center"/>
    </xf>
    <xf numFmtId="0" fontId="8" fillId="8" borderId="14" xfId="0" applyFont="1" applyFill="1" applyBorder="1" applyAlignment="1">
      <alignment horizontal="center"/>
    </xf>
    <xf numFmtId="3" fontId="7" fillId="0" borderId="11" xfId="0" applyNumberFormat="1"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4" fillId="0" borderId="0" xfId="0" applyFont="1" applyAlignment="1">
      <alignment horizontal="left" vertical="top"/>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0" fillId="0" borderId="4" xfId="0" applyBorder="1" applyAlignment="1">
      <alignment horizontal="left"/>
    </xf>
    <xf numFmtId="0" fontId="0" fillId="0" borderId="0" xfId="0" applyAlignment="1">
      <alignment horizontal="left"/>
    </xf>
    <xf numFmtId="0" fontId="0" fillId="0" borderId="5" xfId="0" applyBorder="1" applyAlignment="1">
      <alignment horizontal="left"/>
    </xf>
    <xf numFmtId="0" fontId="10" fillId="0" borderId="13" xfId="1" applyBorder="1" applyAlignment="1">
      <alignment horizontal="left"/>
    </xf>
    <xf numFmtId="0" fontId="10" fillId="0" borderId="14" xfId="1" applyBorder="1" applyAlignment="1">
      <alignment horizontal="left"/>
    </xf>
    <xf numFmtId="0" fontId="10" fillId="0" borderId="15" xfId="1" applyBorder="1" applyAlignment="1">
      <alignment horizontal="left"/>
    </xf>
    <xf numFmtId="0" fontId="6" fillId="2" borderId="6" xfId="0" applyFont="1" applyFill="1" applyBorder="1" applyAlignment="1">
      <alignment horizontal="center" wrapText="1"/>
    </xf>
    <xf numFmtId="0" fontId="6" fillId="2" borderId="9" xfId="0" applyFont="1" applyFill="1" applyBorder="1" applyAlignment="1">
      <alignment horizontal="center" wrapText="1"/>
    </xf>
    <xf numFmtId="3" fontId="0" fillId="5" borderId="6" xfId="0" applyNumberFormat="1"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16" xfId="0" applyFill="1" applyBorder="1" applyAlignment="1" applyProtection="1">
      <alignment horizontal="center"/>
      <protection locked="0"/>
    </xf>
    <xf numFmtId="1" fontId="0" fillId="5" borderId="21" xfId="0" applyNumberFormat="1" applyFill="1" applyBorder="1" applyAlignment="1" applyProtection="1">
      <alignment horizontal="left"/>
      <protection locked="0"/>
    </xf>
    <xf numFmtId="1" fontId="0" fillId="5" borderId="20" xfId="0" applyNumberForma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ankingschool.co.in/bank-staff/arrears-estimator-for-bank-officers-and-award-staf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abSelected="1" workbookViewId="0">
      <selection activeCell="O22" sqref="O22"/>
    </sheetView>
  </sheetViews>
  <sheetFormatPr defaultRowHeight="15"/>
  <cols>
    <col min="2" max="2" width="12.7109375" customWidth="1"/>
    <col min="5" max="5" width="10" customWidth="1"/>
  </cols>
  <sheetData>
    <row r="1" spans="1:19">
      <c r="A1" s="62" t="s">
        <v>0</v>
      </c>
      <c r="B1" s="63"/>
      <c r="C1" s="63"/>
      <c r="D1" s="63"/>
      <c r="E1" s="63"/>
      <c r="F1" s="63"/>
      <c r="G1" s="63"/>
      <c r="H1" s="63"/>
      <c r="I1" s="63"/>
      <c r="J1" s="57" t="s">
        <v>1</v>
      </c>
      <c r="K1" s="57"/>
      <c r="L1" s="58"/>
    </row>
    <row r="2" spans="1:19" ht="15.75">
      <c r="A2" s="73" t="s">
        <v>2</v>
      </c>
      <c r="B2" s="74"/>
      <c r="C2" s="74"/>
      <c r="D2" s="74"/>
      <c r="E2" s="74"/>
      <c r="F2" s="74"/>
      <c r="G2" s="74"/>
      <c r="H2" s="74"/>
      <c r="I2" s="74"/>
      <c r="J2" s="74"/>
      <c r="K2" s="74"/>
      <c r="L2" s="75"/>
    </row>
    <row r="3" spans="1:19" ht="30.75" customHeight="1">
      <c r="A3" s="77" t="s">
        <v>3</v>
      </c>
      <c r="B3" s="78"/>
      <c r="C3" s="78"/>
      <c r="D3" s="78"/>
      <c r="E3" s="78"/>
      <c r="F3" s="78"/>
      <c r="G3" s="78"/>
      <c r="H3" s="78"/>
      <c r="I3" s="78"/>
      <c r="J3" s="78"/>
      <c r="K3" s="78"/>
      <c r="L3" s="79"/>
    </row>
    <row r="4" spans="1:19">
      <c r="A4" s="77"/>
      <c r="B4" s="78"/>
      <c r="C4" s="78"/>
      <c r="D4" s="78"/>
      <c r="E4" s="78"/>
      <c r="F4" s="78"/>
      <c r="G4" s="78"/>
      <c r="H4" s="78"/>
      <c r="I4" s="78"/>
      <c r="J4" s="78"/>
      <c r="K4" s="78"/>
      <c r="L4" s="79"/>
    </row>
    <row r="5" spans="1:19">
      <c r="A5" s="80" t="s">
        <v>4</v>
      </c>
      <c r="B5" s="81"/>
      <c r="C5" s="81"/>
      <c r="D5" s="81"/>
      <c r="E5" s="81"/>
      <c r="F5" s="81"/>
      <c r="G5" s="81"/>
      <c r="H5" s="81"/>
      <c r="I5" s="81"/>
      <c r="J5" s="81"/>
      <c r="K5" s="81"/>
      <c r="L5" s="82"/>
    </row>
    <row r="6" spans="1:19">
      <c r="A6" s="83" t="s">
        <v>5</v>
      </c>
      <c r="B6" s="84"/>
      <c r="C6" s="84"/>
      <c r="D6" s="84"/>
      <c r="E6" s="84"/>
      <c r="F6" s="84"/>
      <c r="G6" s="84"/>
      <c r="H6" s="84"/>
      <c r="I6" s="84"/>
      <c r="J6" s="84"/>
      <c r="K6" s="84"/>
      <c r="L6" s="85"/>
    </row>
    <row r="7" spans="1:19" ht="15" customHeight="1">
      <c r="A7" s="76" t="s">
        <v>6</v>
      </c>
      <c r="B7" s="76"/>
      <c r="C7" s="76"/>
      <c r="D7" s="76"/>
      <c r="E7" s="76"/>
      <c r="F7" s="76"/>
      <c r="G7" s="76"/>
      <c r="H7" s="76"/>
      <c r="I7" s="76"/>
      <c r="J7" s="76"/>
      <c r="K7" s="76"/>
      <c r="L7" s="76"/>
    </row>
    <row r="8" spans="1:19">
      <c r="A8" s="59" t="s">
        <v>7</v>
      </c>
      <c r="B8" s="60"/>
      <c r="C8" s="60"/>
      <c r="D8" s="60"/>
      <c r="E8" s="60"/>
      <c r="F8" s="60"/>
      <c r="G8" s="60"/>
      <c r="H8" s="60"/>
      <c r="I8" s="60"/>
      <c r="J8" s="60"/>
      <c r="K8" s="60"/>
      <c r="L8" s="61"/>
      <c r="O8" s="40" t="s">
        <v>8</v>
      </c>
      <c r="P8" s="41"/>
      <c r="Q8" s="42"/>
    </row>
    <row r="9" spans="1:19">
      <c r="A9" s="19" t="s">
        <v>9</v>
      </c>
      <c r="B9" s="18" t="s">
        <v>10</v>
      </c>
      <c r="C9" s="18" t="s">
        <v>11</v>
      </c>
      <c r="D9" s="18" t="s">
        <v>12</v>
      </c>
      <c r="E9" s="18" t="s">
        <v>13</v>
      </c>
      <c r="F9" s="18" t="s">
        <v>14</v>
      </c>
      <c r="G9" s="18" t="s">
        <v>15</v>
      </c>
      <c r="H9" s="18" t="s">
        <v>16</v>
      </c>
      <c r="I9" s="18" t="s">
        <v>17</v>
      </c>
      <c r="J9" s="18" t="s">
        <v>18</v>
      </c>
      <c r="K9" s="18" t="s">
        <v>19</v>
      </c>
      <c r="L9" s="1" t="s">
        <v>20</v>
      </c>
      <c r="O9" s="44" t="s">
        <v>21</v>
      </c>
      <c r="P9" s="45"/>
      <c r="Q9" s="46"/>
    </row>
    <row r="10" spans="1:19">
      <c r="A10" s="2">
        <v>44866</v>
      </c>
      <c r="B10" s="88">
        <v>0</v>
      </c>
      <c r="C10" s="3">
        <f>B10*16.4%</f>
        <v>0</v>
      </c>
      <c r="D10" s="89">
        <v>0</v>
      </c>
      <c r="E10" s="90">
        <v>0</v>
      </c>
      <c r="F10" s="89">
        <v>0</v>
      </c>
      <c r="G10" s="12">
        <f>IF(B10=0,0,600)</f>
        <v>0</v>
      </c>
      <c r="H10" s="4">
        <v>0.38919999999999999</v>
      </c>
      <c r="I10" s="5">
        <f>(B10+C10+E10+F10+D10+G10)*H10</f>
        <v>0</v>
      </c>
      <c r="J10" s="26">
        <v>0.10249999999999999</v>
      </c>
      <c r="K10" s="5">
        <f t="shared" ref="K10:K24" si="0">B10*J10</f>
        <v>0</v>
      </c>
      <c r="L10" s="7">
        <f>B10+C10+D10+E10+F10+G10+I10+K10</f>
        <v>0</v>
      </c>
      <c r="O10" s="47" t="s">
        <v>22</v>
      </c>
      <c r="P10" s="48"/>
      <c r="Q10" s="16">
        <v>1250</v>
      </c>
    </row>
    <row r="11" spans="1:19">
      <c r="A11" s="2">
        <v>44896</v>
      </c>
      <c r="B11" s="88">
        <f>B10</f>
        <v>0</v>
      </c>
      <c r="C11" s="3">
        <f t="shared" ref="C11:C24" si="1">B11*16.4%</f>
        <v>0</v>
      </c>
      <c r="D11" s="89">
        <f>D10</f>
        <v>0</v>
      </c>
      <c r="E11" s="90">
        <f>E10</f>
        <v>0</v>
      </c>
      <c r="F11" s="89">
        <f>F10</f>
        <v>0</v>
      </c>
      <c r="G11" s="12">
        <f t="shared" ref="G11:G24" si="2">IF(B11=0,0,600)</f>
        <v>0</v>
      </c>
      <c r="H11" s="4">
        <v>0.38919999999999999</v>
      </c>
      <c r="I11" s="5">
        <f t="shared" ref="I11:I24" si="3">(B11+C11+E11+F11+D11+G11)*H11</f>
        <v>0</v>
      </c>
      <c r="J11" s="26">
        <f>J10</f>
        <v>0.10249999999999999</v>
      </c>
      <c r="K11" s="5">
        <f t="shared" si="0"/>
        <v>0</v>
      </c>
      <c r="L11" s="7">
        <f t="shared" ref="L11:L24" si="4">B11+C11+D11+E11+F11+G11+I11+K11</f>
        <v>0</v>
      </c>
      <c r="O11" s="47" t="s">
        <v>23</v>
      </c>
      <c r="P11" s="48"/>
      <c r="Q11" s="16">
        <v>1940</v>
      </c>
    </row>
    <row r="12" spans="1:19">
      <c r="A12" s="2">
        <v>44927</v>
      </c>
      <c r="B12" s="88">
        <f t="shared" ref="B12:B24" si="5">B11</f>
        <v>0</v>
      </c>
      <c r="C12" s="3">
        <f t="shared" si="1"/>
        <v>0</v>
      </c>
      <c r="D12" s="89">
        <f t="shared" ref="D12:D24" si="6">D11</f>
        <v>0</v>
      </c>
      <c r="E12" s="90">
        <f t="shared" ref="E12:E24" si="7">E11</f>
        <v>0</v>
      </c>
      <c r="F12" s="89">
        <f t="shared" ref="F12:F24" si="8">F11</f>
        <v>0</v>
      </c>
      <c r="G12" s="12">
        <f t="shared" si="2"/>
        <v>0</v>
      </c>
      <c r="H12" s="4">
        <v>0.38919999999999999</v>
      </c>
      <c r="I12" s="5">
        <f t="shared" si="3"/>
        <v>0</v>
      </c>
      <c r="J12" s="26">
        <f t="shared" ref="J12:J24" si="9">J11</f>
        <v>0.10249999999999999</v>
      </c>
      <c r="K12" s="5">
        <f t="shared" si="0"/>
        <v>0</v>
      </c>
      <c r="L12" s="7">
        <f t="shared" si="4"/>
        <v>0</v>
      </c>
      <c r="O12" s="49" t="s">
        <v>24</v>
      </c>
      <c r="P12" s="50"/>
      <c r="Q12" s="16">
        <v>2920</v>
      </c>
    </row>
    <row r="13" spans="1:19">
      <c r="A13" s="2">
        <v>44958</v>
      </c>
      <c r="B13" s="88">
        <f t="shared" si="5"/>
        <v>0</v>
      </c>
      <c r="C13" s="3">
        <f t="shared" si="1"/>
        <v>0</v>
      </c>
      <c r="D13" s="89">
        <f t="shared" si="6"/>
        <v>0</v>
      </c>
      <c r="E13" s="90">
        <f t="shared" si="7"/>
        <v>0</v>
      </c>
      <c r="F13" s="89">
        <f t="shared" si="8"/>
        <v>0</v>
      </c>
      <c r="G13" s="12">
        <f t="shared" si="2"/>
        <v>0</v>
      </c>
      <c r="H13" s="4">
        <v>0.41160000000000002</v>
      </c>
      <c r="I13" s="5">
        <f t="shared" si="3"/>
        <v>0</v>
      </c>
      <c r="J13" s="26">
        <f t="shared" si="9"/>
        <v>0.10249999999999999</v>
      </c>
      <c r="K13" s="5">
        <f t="shared" si="0"/>
        <v>0</v>
      </c>
      <c r="L13" s="7">
        <f t="shared" si="4"/>
        <v>0</v>
      </c>
      <c r="O13" s="43" t="s">
        <v>25</v>
      </c>
      <c r="P13" s="43"/>
      <c r="Q13" s="43"/>
      <c r="R13" s="43"/>
      <c r="S13" s="43"/>
    </row>
    <row r="14" spans="1:19">
      <c r="A14" s="2">
        <v>44986</v>
      </c>
      <c r="B14" s="88">
        <f t="shared" si="5"/>
        <v>0</v>
      </c>
      <c r="C14" s="3">
        <f t="shared" si="1"/>
        <v>0</v>
      </c>
      <c r="D14" s="89">
        <f t="shared" si="6"/>
        <v>0</v>
      </c>
      <c r="E14" s="90">
        <f t="shared" si="7"/>
        <v>0</v>
      </c>
      <c r="F14" s="89">
        <f t="shared" si="8"/>
        <v>0</v>
      </c>
      <c r="G14" s="12">
        <f t="shared" si="2"/>
        <v>0</v>
      </c>
      <c r="H14" s="4">
        <v>0.41160000000000002</v>
      </c>
      <c r="I14" s="5">
        <f t="shared" si="3"/>
        <v>0</v>
      </c>
      <c r="J14" s="26">
        <f t="shared" si="9"/>
        <v>0.10249999999999999</v>
      </c>
      <c r="K14" s="5">
        <f t="shared" si="0"/>
        <v>0</v>
      </c>
      <c r="L14" s="7">
        <f t="shared" si="4"/>
        <v>0</v>
      </c>
    </row>
    <row r="15" spans="1:19">
      <c r="A15" s="2">
        <v>45017</v>
      </c>
      <c r="B15" s="88">
        <f t="shared" si="5"/>
        <v>0</v>
      </c>
      <c r="C15" s="3">
        <f t="shared" si="1"/>
        <v>0</v>
      </c>
      <c r="D15" s="89">
        <f t="shared" si="6"/>
        <v>0</v>
      </c>
      <c r="E15" s="90">
        <f t="shared" si="7"/>
        <v>0</v>
      </c>
      <c r="F15" s="89">
        <f t="shared" si="8"/>
        <v>0</v>
      </c>
      <c r="G15" s="12">
        <f t="shared" si="2"/>
        <v>0</v>
      </c>
      <c r="H15" s="4">
        <v>0.41160000000000002</v>
      </c>
      <c r="I15" s="5">
        <f t="shared" si="3"/>
        <v>0</v>
      </c>
      <c r="J15" s="26">
        <f t="shared" si="9"/>
        <v>0.10249999999999999</v>
      </c>
      <c r="K15" s="5">
        <f t="shared" si="0"/>
        <v>0</v>
      </c>
      <c r="L15" s="7">
        <f t="shared" si="4"/>
        <v>0</v>
      </c>
    </row>
    <row r="16" spans="1:19">
      <c r="A16" s="2">
        <v>45047</v>
      </c>
      <c r="B16" s="88">
        <f t="shared" si="5"/>
        <v>0</v>
      </c>
      <c r="C16" s="3">
        <f t="shared" si="1"/>
        <v>0</v>
      </c>
      <c r="D16" s="89">
        <f t="shared" si="6"/>
        <v>0</v>
      </c>
      <c r="E16" s="90">
        <f t="shared" si="7"/>
        <v>0</v>
      </c>
      <c r="F16" s="89">
        <f t="shared" si="8"/>
        <v>0</v>
      </c>
      <c r="G16" s="12">
        <f t="shared" si="2"/>
        <v>0</v>
      </c>
      <c r="H16" s="4">
        <v>0.41720000000000002</v>
      </c>
      <c r="I16" s="5">
        <f t="shared" si="3"/>
        <v>0</v>
      </c>
      <c r="J16" s="26">
        <f t="shared" si="9"/>
        <v>0.10249999999999999</v>
      </c>
      <c r="K16" s="5">
        <f t="shared" si="0"/>
        <v>0</v>
      </c>
      <c r="L16" s="7">
        <f t="shared" si="4"/>
        <v>0</v>
      </c>
    </row>
    <row r="17" spans="1:12">
      <c r="A17" s="2">
        <v>45078</v>
      </c>
      <c r="B17" s="88">
        <f t="shared" si="5"/>
        <v>0</v>
      </c>
      <c r="C17" s="3">
        <f t="shared" si="1"/>
        <v>0</v>
      </c>
      <c r="D17" s="89">
        <f t="shared" si="6"/>
        <v>0</v>
      </c>
      <c r="E17" s="90">
        <f t="shared" si="7"/>
        <v>0</v>
      </c>
      <c r="F17" s="89">
        <f t="shared" si="8"/>
        <v>0</v>
      </c>
      <c r="G17" s="12">
        <f t="shared" si="2"/>
        <v>0</v>
      </c>
      <c r="H17" s="4">
        <v>0.41720000000000002</v>
      </c>
      <c r="I17" s="5">
        <f t="shared" si="3"/>
        <v>0</v>
      </c>
      <c r="J17" s="26">
        <f t="shared" si="9"/>
        <v>0.10249999999999999</v>
      </c>
      <c r="K17" s="5">
        <f t="shared" si="0"/>
        <v>0</v>
      </c>
      <c r="L17" s="7">
        <f t="shared" si="4"/>
        <v>0</v>
      </c>
    </row>
    <row r="18" spans="1:12">
      <c r="A18" s="2">
        <v>45108</v>
      </c>
      <c r="B18" s="88">
        <f t="shared" si="5"/>
        <v>0</v>
      </c>
      <c r="C18" s="3">
        <f t="shared" si="1"/>
        <v>0</v>
      </c>
      <c r="D18" s="89">
        <f t="shared" si="6"/>
        <v>0</v>
      </c>
      <c r="E18" s="90">
        <f t="shared" si="7"/>
        <v>0</v>
      </c>
      <c r="F18" s="89">
        <f t="shared" si="8"/>
        <v>0</v>
      </c>
      <c r="G18" s="12">
        <f t="shared" si="2"/>
        <v>0</v>
      </c>
      <c r="H18" s="4">
        <v>0.41720000000000002</v>
      </c>
      <c r="I18" s="5">
        <f t="shared" si="3"/>
        <v>0</v>
      </c>
      <c r="J18" s="26">
        <f t="shared" si="9"/>
        <v>0.10249999999999999</v>
      </c>
      <c r="K18" s="5">
        <f t="shared" si="0"/>
        <v>0</v>
      </c>
      <c r="L18" s="7">
        <f t="shared" si="4"/>
        <v>0</v>
      </c>
    </row>
    <row r="19" spans="1:12">
      <c r="A19" s="2">
        <v>45139</v>
      </c>
      <c r="B19" s="88">
        <f t="shared" si="5"/>
        <v>0</v>
      </c>
      <c r="C19" s="3">
        <f t="shared" si="1"/>
        <v>0</v>
      </c>
      <c r="D19" s="89">
        <f t="shared" si="6"/>
        <v>0</v>
      </c>
      <c r="E19" s="90">
        <f t="shared" si="7"/>
        <v>0</v>
      </c>
      <c r="F19" s="89">
        <f t="shared" si="8"/>
        <v>0</v>
      </c>
      <c r="G19" s="12">
        <f t="shared" si="2"/>
        <v>0</v>
      </c>
      <c r="H19" s="4">
        <v>0.44240000000000002</v>
      </c>
      <c r="I19" s="5">
        <f t="shared" si="3"/>
        <v>0</v>
      </c>
      <c r="J19" s="26">
        <f t="shared" si="9"/>
        <v>0.10249999999999999</v>
      </c>
      <c r="K19" s="5">
        <f t="shared" si="0"/>
        <v>0</v>
      </c>
      <c r="L19" s="7">
        <f t="shared" si="4"/>
        <v>0</v>
      </c>
    </row>
    <row r="20" spans="1:12">
      <c r="A20" s="2">
        <v>45170</v>
      </c>
      <c r="B20" s="88">
        <f t="shared" si="5"/>
        <v>0</v>
      </c>
      <c r="C20" s="3">
        <f t="shared" si="1"/>
        <v>0</v>
      </c>
      <c r="D20" s="89">
        <f t="shared" si="6"/>
        <v>0</v>
      </c>
      <c r="E20" s="90">
        <f t="shared" si="7"/>
        <v>0</v>
      </c>
      <c r="F20" s="89">
        <f t="shared" si="8"/>
        <v>0</v>
      </c>
      <c r="G20" s="12">
        <f t="shared" si="2"/>
        <v>0</v>
      </c>
      <c r="H20" s="4">
        <v>0.44240000000000002</v>
      </c>
      <c r="I20" s="5">
        <f t="shared" si="3"/>
        <v>0</v>
      </c>
      <c r="J20" s="26">
        <f t="shared" si="9"/>
        <v>0.10249999999999999</v>
      </c>
      <c r="K20" s="5">
        <f t="shared" si="0"/>
        <v>0</v>
      </c>
      <c r="L20" s="7">
        <f t="shared" si="4"/>
        <v>0</v>
      </c>
    </row>
    <row r="21" spans="1:12">
      <c r="A21" s="2">
        <v>45200</v>
      </c>
      <c r="B21" s="88">
        <f t="shared" si="5"/>
        <v>0</v>
      </c>
      <c r="C21" s="3">
        <f t="shared" si="1"/>
        <v>0</v>
      </c>
      <c r="D21" s="89">
        <f t="shared" si="6"/>
        <v>0</v>
      </c>
      <c r="E21" s="90">
        <f t="shared" si="7"/>
        <v>0</v>
      </c>
      <c r="F21" s="89">
        <f t="shared" si="8"/>
        <v>0</v>
      </c>
      <c r="G21" s="12">
        <f t="shared" si="2"/>
        <v>0</v>
      </c>
      <c r="H21" s="4">
        <v>0.44240000000000002</v>
      </c>
      <c r="I21" s="5">
        <f t="shared" si="3"/>
        <v>0</v>
      </c>
      <c r="J21" s="26">
        <f t="shared" si="9"/>
        <v>0.10249999999999999</v>
      </c>
      <c r="K21" s="5">
        <f t="shared" si="0"/>
        <v>0</v>
      </c>
      <c r="L21" s="7">
        <f t="shared" si="4"/>
        <v>0</v>
      </c>
    </row>
    <row r="22" spans="1:12">
      <c r="A22" s="2">
        <v>45231</v>
      </c>
      <c r="B22" s="88">
        <f t="shared" si="5"/>
        <v>0</v>
      </c>
      <c r="C22" s="3">
        <f t="shared" si="1"/>
        <v>0</v>
      </c>
      <c r="D22" s="89">
        <f t="shared" si="6"/>
        <v>0</v>
      </c>
      <c r="E22" s="90">
        <f t="shared" si="7"/>
        <v>0</v>
      </c>
      <c r="F22" s="89">
        <f t="shared" si="8"/>
        <v>0</v>
      </c>
      <c r="G22" s="12">
        <f t="shared" si="2"/>
        <v>0</v>
      </c>
      <c r="H22" s="4">
        <v>0.48509999999999998</v>
      </c>
      <c r="I22" s="5">
        <f t="shared" si="3"/>
        <v>0</v>
      </c>
      <c r="J22" s="26">
        <f t="shared" si="9"/>
        <v>0.10249999999999999</v>
      </c>
      <c r="K22" s="5">
        <f t="shared" si="0"/>
        <v>0</v>
      </c>
      <c r="L22" s="7">
        <f t="shared" si="4"/>
        <v>0</v>
      </c>
    </row>
    <row r="23" spans="1:12">
      <c r="A23" s="2">
        <v>45261</v>
      </c>
      <c r="B23" s="88">
        <f t="shared" si="5"/>
        <v>0</v>
      </c>
      <c r="C23" s="3">
        <f t="shared" si="1"/>
        <v>0</v>
      </c>
      <c r="D23" s="89">
        <f t="shared" si="6"/>
        <v>0</v>
      </c>
      <c r="E23" s="90">
        <f t="shared" si="7"/>
        <v>0</v>
      </c>
      <c r="F23" s="89">
        <f t="shared" si="8"/>
        <v>0</v>
      </c>
      <c r="G23" s="12">
        <f t="shared" si="2"/>
        <v>0</v>
      </c>
      <c r="H23" s="4">
        <v>0.48509999999999998</v>
      </c>
      <c r="I23" s="5">
        <f t="shared" si="3"/>
        <v>0</v>
      </c>
      <c r="J23" s="26">
        <f t="shared" si="9"/>
        <v>0.10249999999999999</v>
      </c>
      <c r="K23" s="5">
        <f t="shared" si="0"/>
        <v>0</v>
      </c>
      <c r="L23" s="7">
        <f t="shared" si="4"/>
        <v>0</v>
      </c>
    </row>
    <row r="24" spans="1:12">
      <c r="A24" s="2">
        <v>45292</v>
      </c>
      <c r="B24" s="88">
        <f t="shared" si="5"/>
        <v>0</v>
      </c>
      <c r="C24" s="3">
        <f t="shared" si="1"/>
        <v>0</v>
      </c>
      <c r="D24" s="89">
        <f t="shared" si="6"/>
        <v>0</v>
      </c>
      <c r="E24" s="90">
        <f t="shared" si="7"/>
        <v>0</v>
      </c>
      <c r="F24" s="89">
        <f t="shared" si="8"/>
        <v>0</v>
      </c>
      <c r="G24" s="12">
        <f t="shared" si="2"/>
        <v>0</v>
      </c>
      <c r="H24" s="4">
        <v>0.48509999999999998</v>
      </c>
      <c r="I24" s="5">
        <f t="shared" si="3"/>
        <v>0</v>
      </c>
      <c r="J24" s="26">
        <f t="shared" si="9"/>
        <v>0.10249999999999999</v>
      </c>
      <c r="K24" s="5">
        <f t="shared" si="0"/>
        <v>0</v>
      </c>
      <c r="L24" s="7">
        <f t="shared" si="4"/>
        <v>0</v>
      </c>
    </row>
    <row r="25" spans="1:12">
      <c r="L25" s="21">
        <f>SUM(L10:L24)</f>
        <v>0</v>
      </c>
    </row>
    <row r="27" spans="1:12">
      <c r="A27" s="59" t="s">
        <v>26</v>
      </c>
      <c r="B27" s="60"/>
      <c r="C27" s="60"/>
      <c r="D27" s="60"/>
      <c r="E27" s="60"/>
      <c r="F27" s="60"/>
      <c r="G27" s="60"/>
      <c r="H27" s="60"/>
      <c r="I27" s="60"/>
      <c r="J27" s="60"/>
      <c r="K27" s="60"/>
      <c r="L27" s="61"/>
    </row>
    <row r="28" spans="1:12">
      <c r="A28" s="19" t="s">
        <v>9</v>
      </c>
      <c r="B28" s="18" t="s">
        <v>10</v>
      </c>
      <c r="C28" s="18" t="s">
        <v>11</v>
      </c>
      <c r="D28" s="18" t="s">
        <v>12</v>
      </c>
      <c r="E28" s="18" t="s">
        <v>13</v>
      </c>
      <c r="F28" s="18" t="s">
        <v>14</v>
      </c>
      <c r="G28" s="18" t="s">
        <v>15</v>
      </c>
      <c r="H28" s="18" t="s">
        <v>16</v>
      </c>
      <c r="I28" s="18" t="s">
        <v>17</v>
      </c>
      <c r="J28" s="18" t="s">
        <v>18</v>
      </c>
      <c r="K28" s="18" t="s">
        <v>19</v>
      </c>
      <c r="L28" s="1" t="s">
        <v>20</v>
      </c>
    </row>
    <row r="29" spans="1:12">
      <c r="A29" s="2">
        <v>44866</v>
      </c>
      <c r="B29" s="8">
        <f>VLOOKUP(B10,'Formula &amp; Reference'!A3:B31,2,FALSE)</f>
        <v>0</v>
      </c>
      <c r="C29" s="9">
        <f>B29*30.4%</f>
        <v>0</v>
      </c>
      <c r="D29" s="6">
        <f>VLOOKUP(D10,'Formula &amp; Reference'!K3:L6,2,FALSE)</f>
        <v>0</v>
      </c>
      <c r="E29" s="25">
        <f>VLOOKUP(E10,'Formula &amp; Reference'!H4:I9,2,FALSE)</f>
        <v>0</v>
      </c>
      <c r="F29" s="10">
        <f>VLOOKUP(F10,'Formula &amp; Reference'!N4:O10,2,FALSE)</f>
        <v>0</v>
      </c>
      <c r="G29" s="12">
        <f>IF(B29=0,0,684)</f>
        <v>0</v>
      </c>
      <c r="H29" s="11">
        <v>6.0999999999999999E-2</v>
      </c>
      <c r="I29" s="10">
        <f>(B29+C29+E29+F29+G29+D29)*H29</f>
        <v>0</v>
      </c>
      <c r="J29" s="17">
        <f t="shared" ref="J29:J43" si="10" xml:space="preserve"> IF(J10 = 0, 0, 10.25%)</f>
        <v>0.10249999999999999</v>
      </c>
      <c r="K29" s="10">
        <f t="shared" ref="K29:K43" si="11">B29*J29</f>
        <v>0</v>
      </c>
      <c r="L29" s="8">
        <f>B29+C29+D29+E29+F29+G29+I29+K29</f>
        <v>0</v>
      </c>
    </row>
    <row r="30" spans="1:12">
      <c r="A30" s="2">
        <v>44896</v>
      </c>
      <c r="B30" s="8">
        <f>VLOOKUP(B11,'Formula &amp; Reference'!A3:B31,2,FALSE)</f>
        <v>0</v>
      </c>
      <c r="C30" s="9">
        <f t="shared" ref="C30:C43" si="12">B30*30.4%</f>
        <v>0</v>
      </c>
      <c r="D30" s="6">
        <f>VLOOKUP(D11,'Formula &amp; Reference'!K3:L6,2,FALSE)</f>
        <v>0</v>
      </c>
      <c r="E30" s="25">
        <f>VLOOKUP(E11,'Formula &amp; Reference'!H4:I9,2,FALSE)</f>
        <v>0</v>
      </c>
      <c r="F30" s="10">
        <f>F29</f>
        <v>0</v>
      </c>
      <c r="G30" s="12">
        <f t="shared" ref="G30:G43" si="13">IF(B30=0,0,684)</f>
        <v>0</v>
      </c>
      <c r="H30" s="11">
        <v>6.0999999999999999E-2</v>
      </c>
      <c r="I30" s="10">
        <f t="shared" ref="I30:I43" si="14">(B30+C30+E30+F30+G30)*H30</f>
        <v>0</v>
      </c>
      <c r="J30" s="17">
        <f t="shared" si="10"/>
        <v>0.10249999999999999</v>
      </c>
      <c r="K30" s="10">
        <f t="shared" si="11"/>
        <v>0</v>
      </c>
      <c r="L30" s="8">
        <f t="shared" ref="L30:L43" si="15">B30+C30+D30+E30+F30+G30+I30+K30</f>
        <v>0</v>
      </c>
    </row>
    <row r="31" spans="1:12">
      <c r="A31" s="2">
        <v>44927</v>
      </c>
      <c r="B31" s="8">
        <f>VLOOKUP(B12,'Formula &amp; Reference'!A3:B31,2,FALSE)</f>
        <v>0</v>
      </c>
      <c r="C31" s="9">
        <f t="shared" si="12"/>
        <v>0</v>
      </c>
      <c r="D31" s="6">
        <f>VLOOKUP(D12,'Formula &amp; Reference'!K3:L6,2,FALSE)</f>
        <v>0</v>
      </c>
      <c r="E31" s="25">
        <f>VLOOKUP(E12,'Formula &amp; Reference'!H4:I9,2,FALSE)</f>
        <v>0</v>
      </c>
      <c r="F31" s="10">
        <f t="shared" ref="F31:F43" si="16">F30</f>
        <v>0</v>
      </c>
      <c r="G31" s="12">
        <f t="shared" si="13"/>
        <v>0</v>
      </c>
      <c r="H31" s="11">
        <v>6.0999999999999999E-2</v>
      </c>
      <c r="I31" s="10">
        <f t="shared" si="14"/>
        <v>0</v>
      </c>
      <c r="J31" s="17">
        <f t="shared" si="10"/>
        <v>0.10249999999999999</v>
      </c>
      <c r="K31" s="10">
        <f t="shared" si="11"/>
        <v>0</v>
      </c>
      <c r="L31" s="8">
        <f t="shared" si="15"/>
        <v>0</v>
      </c>
    </row>
    <row r="32" spans="1:12">
      <c r="A32" s="2">
        <v>44958</v>
      </c>
      <c r="B32" s="8">
        <f>VLOOKUP(B13,'Formula &amp; Reference'!A3:B31,2,FALSE)</f>
        <v>0</v>
      </c>
      <c r="C32" s="9">
        <f t="shared" si="12"/>
        <v>0</v>
      </c>
      <c r="D32" s="6">
        <f>VLOOKUP(D13,'Formula &amp; Reference'!K3:L6,2,FALSE)</f>
        <v>0</v>
      </c>
      <c r="E32" s="25">
        <f>VLOOKUP(E13,'Formula &amp; Reference'!H4:I9,2,FALSE)</f>
        <v>0</v>
      </c>
      <c r="F32" s="10">
        <f t="shared" si="16"/>
        <v>0</v>
      </c>
      <c r="G32" s="12">
        <f t="shared" si="13"/>
        <v>0</v>
      </c>
      <c r="H32" s="11">
        <v>7.6999999999999999E-2</v>
      </c>
      <c r="I32" s="10">
        <f t="shared" si="14"/>
        <v>0</v>
      </c>
      <c r="J32" s="17">
        <f t="shared" si="10"/>
        <v>0.10249999999999999</v>
      </c>
      <c r="K32" s="10">
        <f t="shared" si="11"/>
        <v>0</v>
      </c>
      <c r="L32" s="8">
        <f t="shared" si="15"/>
        <v>0</v>
      </c>
    </row>
    <row r="33" spans="1:12">
      <c r="A33" s="2">
        <v>44986</v>
      </c>
      <c r="B33" s="8">
        <f>VLOOKUP(B14,'Formula &amp; Reference'!A3:B31,2,FALSE)</f>
        <v>0</v>
      </c>
      <c r="C33" s="9">
        <f t="shared" si="12"/>
        <v>0</v>
      </c>
      <c r="D33" s="6">
        <f>VLOOKUP(D14,'Formula &amp; Reference'!K3:L6,2,FALSE)</f>
        <v>0</v>
      </c>
      <c r="E33" s="25">
        <f>VLOOKUP(E14,'Formula &amp; Reference'!H4:I9,2,FALSE)</f>
        <v>0</v>
      </c>
      <c r="F33" s="10">
        <f t="shared" si="16"/>
        <v>0</v>
      </c>
      <c r="G33" s="12">
        <f t="shared" si="13"/>
        <v>0</v>
      </c>
      <c r="H33" s="11">
        <v>7.6999999999999999E-2</v>
      </c>
      <c r="I33" s="10">
        <f t="shared" si="14"/>
        <v>0</v>
      </c>
      <c r="J33" s="17">
        <f t="shared" si="10"/>
        <v>0.10249999999999999</v>
      </c>
      <c r="K33" s="10">
        <f t="shared" si="11"/>
        <v>0</v>
      </c>
      <c r="L33" s="8">
        <f t="shared" si="15"/>
        <v>0</v>
      </c>
    </row>
    <row r="34" spans="1:12">
      <c r="A34" s="2">
        <v>45017</v>
      </c>
      <c r="B34" s="8">
        <f>VLOOKUP(B15,'Formula &amp; Reference'!A3:B53,2,FALSE)</f>
        <v>0</v>
      </c>
      <c r="C34" s="9">
        <f t="shared" si="12"/>
        <v>0</v>
      </c>
      <c r="D34" s="6">
        <f>VLOOKUP(D15,'Formula &amp; Reference'!K3:L6,2,FALSE)</f>
        <v>0</v>
      </c>
      <c r="E34" s="25">
        <f>VLOOKUP(E15,'Formula &amp; Reference'!H4:I9,2,FALSE)</f>
        <v>0</v>
      </c>
      <c r="F34" s="10">
        <f t="shared" si="16"/>
        <v>0</v>
      </c>
      <c r="G34" s="12">
        <f t="shared" si="13"/>
        <v>0</v>
      </c>
      <c r="H34" s="11">
        <v>7.6999999999999999E-2</v>
      </c>
      <c r="I34" s="10">
        <f t="shared" si="14"/>
        <v>0</v>
      </c>
      <c r="J34" s="17">
        <f t="shared" si="10"/>
        <v>0.10249999999999999</v>
      </c>
      <c r="K34" s="10">
        <f t="shared" si="11"/>
        <v>0</v>
      </c>
      <c r="L34" s="8">
        <f t="shared" si="15"/>
        <v>0</v>
      </c>
    </row>
    <row r="35" spans="1:12">
      <c r="A35" s="2">
        <v>45047</v>
      </c>
      <c r="B35" s="8">
        <f>VLOOKUP(B16,'Formula &amp; Reference'!A3:B31,2,FALSE)</f>
        <v>0</v>
      </c>
      <c r="C35" s="9">
        <f t="shared" si="12"/>
        <v>0</v>
      </c>
      <c r="D35" s="6">
        <f>VLOOKUP(D16,'Formula &amp; Reference'!K3:L6,2,FALSE)</f>
        <v>0</v>
      </c>
      <c r="E35" s="25">
        <f>VLOOKUP(E16,'Formula &amp; Reference'!H4:I9,2,FALSE)</f>
        <v>0</v>
      </c>
      <c r="F35" s="10">
        <f t="shared" si="16"/>
        <v>0</v>
      </c>
      <c r="G35" s="12">
        <f t="shared" si="13"/>
        <v>0</v>
      </c>
      <c r="H35" s="11">
        <v>8.1000000000000003E-2</v>
      </c>
      <c r="I35" s="10">
        <f t="shared" si="14"/>
        <v>0</v>
      </c>
      <c r="J35" s="17">
        <f t="shared" si="10"/>
        <v>0.10249999999999999</v>
      </c>
      <c r="K35" s="10">
        <f t="shared" si="11"/>
        <v>0</v>
      </c>
      <c r="L35" s="8">
        <f t="shared" si="15"/>
        <v>0</v>
      </c>
    </row>
    <row r="36" spans="1:12">
      <c r="A36" s="2">
        <v>45078</v>
      </c>
      <c r="B36" s="8">
        <f>VLOOKUP(B17,'Formula &amp; Reference'!A3:B31,2,FALSE)</f>
        <v>0</v>
      </c>
      <c r="C36" s="9">
        <f t="shared" si="12"/>
        <v>0</v>
      </c>
      <c r="D36" s="6">
        <f>VLOOKUP(D17,'Formula &amp; Reference'!K3:L6,2,FALSE)</f>
        <v>0</v>
      </c>
      <c r="E36" s="25">
        <f>VLOOKUP(E17,'Formula &amp; Reference'!H4:I9,2,FALSE)</f>
        <v>0</v>
      </c>
      <c r="F36" s="10">
        <f t="shared" si="16"/>
        <v>0</v>
      </c>
      <c r="G36" s="12">
        <f t="shared" si="13"/>
        <v>0</v>
      </c>
      <c r="H36" s="11">
        <v>8.1000000000000003E-2</v>
      </c>
      <c r="I36" s="10">
        <f t="shared" si="14"/>
        <v>0</v>
      </c>
      <c r="J36" s="17">
        <f t="shared" si="10"/>
        <v>0.10249999999999999</v>
      </c>
      <c r="K36" s="10">
        <f t="shared" si="11"/>
        <v>0</v>
      </c>
      <c r="L36" s="8">
        <f t="shared" si="15"/>
        <v>0</v>
      </c>
    </row>
    <row r="37" spans="1:12">
      <c r="A37" s="2">
        <v>45108</v>
      </c>
      <c r="B37" s="8">
        <f>VLOOKUP(B18,'Formula &amp; Reference'!A3:B53,2,FALSE)</f>
        <v>0</v>
      </c>
      <c r="C37" s="9">
        <f t="shared" si="12"/>
        <v>0</v>
      </c>
      <c r="D37" s="6">
        <f>VLOOKUP(D18,'Formula &amp; Reference'!K3:L6,2,FALSE)</f>
        <v>0</v>
      </c>
      <c r="E37" s="25">
        <f>VLOOKUP(E18,'Formula &amp; Reference'!H4:I9,2,FALSE)</f>
        <v>0</v>
      </c>
      <c r="F37" s="10">
        <f t="shared" si="16"/>
        <v>0</v>
      </c>
      <c r="G37" s="12">
        <f t="shared" si="13"/>
        <v>0</v>
      </c>
      <c r="H37" s="11">
        <v>8.1000000000000003E-2</v>
      </c>
      <c r="I37" s="10">
        <f t="shared" si="14"/>
        <v>0</v>
      </c>
      <c r="J37" s="17">
        <f t="shared" si="10"/>
        <v>0.10249999999999999</v>
      </c>
      <c r="K37" s="10">
        <f t="shared" si="11"/>
        <v>0</v>
      </c>
      <c r="L37" s="8">
        <f t="shared" si="15"/>
        <v>0</v>
      </c>
    </row>
    <row r="38" spans="1:12">
      <c r="A38" s="2">
        <v>45139</v>
      </c>
      <c r="B38" s="8">
        <f>VLOOKUP(B19,'Formula &amp; Reference'!A3:B31,2,FALSE)</f>
        <v>0</v>
      </c>
      <c r="C38" s="9">
        <f t="shared" si="12"/>
        <v>0</v>
      </c>
      <c r="D38" s="6">
        <f>VLOOKUP(D19,'Formula &amp; Reference'!K3:L6,2,FALSE)</f>
        <v>0</v>
      </c>
      <c r="E38" s="25">
        <f>VLOOKUP(E19,'Formula &amp; Reference'!H4:I9,2,FALSE)</f>
        <v>0</v>
      </c>
      <c r="F38" s="10">
        <f t="shared" si="16"/>
        <v>0</v>
      </c>
      <c r="G38" s="12">
        <f t="shared" si="13"/>
        <v>0</v>
      </c>
      <c r="H38" s="11">
        <v>9.9000000000000005E-2</v>
      </c>
      <c r="I38" s="10">
        <f t="shared" si="14"/>
        <v>0</v>
      </c>
      <c r="J38" s="17">
        <f t="shared" si="10"/>
        <v>0.10249999999999999</v>
      </c>
      <c r="K38" s="10">
        <f t="shared" si="11"/>
        <v>0</v>
      </c>
      <c r="L38" s="8">
        <f t="shared" si="15"/>
        <v>0</v>
      </c>
    </row>
    <row r="39" spans="1:12">
      <c r="A39" s="2">
        <v>45170</v>
      </c>
      <c r="B39" s="8">
        <f>VLOOKUP(B20,'Formula &amp; Reference'!A3:B31,2,FALSE)</f>
        <v>0</v>
      </c>
      <c r="C39" s="9">
        <f t="shared" si="12"/>
        <v>0</v>
      </c>
      <c r="D39" s="6">
        <f>VLOOKUP(D20,'Formula &amp; Reference'!K3:L6,2,FALSE)</f>
        <v>0</v>
      </c>
      <c r="E39" s="25">
        <f>VLOOKUP(E20,'Formula &amp; Reference'!H4:I9,2,FALSE)</f>
        <v>0</v>
      </c>
      <c r="F39" s="10">
        <f t="shared" si="16"/>
        <v>0</v>
      </c>
      <c r="G39" s="12">
        <f t="shared" si="13"/>
        <v>0</v>
      </c>
      <c r="H39" s="11">
        <v>9.9000000000000005E-2</v>
      </c>
      <c r="I39" s="10">
        <f t="shared" si="14"/>
        <v>0</v>
      </c>
      <c r="J39" s="17">
        <f t="shared" si="10"/>
        <v>0.10249999999999999</v>
      </c>
      <c r="K39" s="10">
        <f t="shared" si="11"/>
        <v>0</v>
      </c>
      <c r="L39" s="8">
        <f t="shared" si="15"/>
        <v>0</v>
      </c>
    </row>
    <row r="40" spans="1:12">
      <c r="A40" s="2">
        <v>45200</v>
      </c>
      <c r="B40" s="8">
        <f>VLOOKUP(B21,'Formula &amp; Reference'!A3:B31,2,FALSE)</f>
        <v>0</v>
      </c>
      <c r="C40" s="9">
        <f t="shared" si="12"/>
        <v>0</v>
      </c>
      <c r="D40" s="6">
        <f>VLOOKUP(D21,'Formula &amp; Reference'!K3:L6,2,FALSE)</f>
        <v>0</v>
      </c>
      <c r="E40" s="25">
        <f>VLOOKUP(E21,'Formula &amp; Reference'!H4:I9,2,FALSE)</f>
        <v>0</v>
      </c>
      <c r="F40" s="10">
        <f t="shared" si="16"/>
        <v>0</v>
      </c>
      <c r="G40" s="12">
        <f t="shared" si="13"/>
        <v>0</v>
      </c>
      <c r="H40" s="11">
        <v>9.9000000000000005E-2</v>
      </c>
      <c r="I40" s="10">
        <f t="shared" si="14"/>
        <v>0</v>
      </c>
      <c r="J40" s="17">
        <f t="shared" si="10"/>
        <v>0.10249999999999999</v>
      </c>
      <c r="K40" s="10">
        <f t="shared" si="11"/>
        <v>0</v>
      </c>
      <c r="L40" s="8">
        <f t="shared" si="15"/>
        <v>0</v>
      </c>
    </row>
    <row r="41" spans="1:12">
      <c r="A41" s="2">
        <v>45231</v>
      </c>
      <c r="B41" s="8">
        <f>VLOOKUP(B22,'Formula &amp; Reference'!A3:B31,2,FALSE)</f>
        <v>0</v>
      </c>
      <c r="C41" s="9">
        <f t="shared" si="12"/>
        <v>0</v>
      </c>
      <c r="D41" s="6">
        <f>VLOOKUP(D22,'Formula &amp; Reference'!K3:L6,2,FALSE)</f>
        <v>0</v>
      </c>
      <c r="E41" s="25">
        <f>VLOOKUP(E22,'Formula &amp; Reference'!H4:I9,2,FALSE)</f>
        <v>0</v>
      </c>
      <c r="F41" s="10">
        <f t="shared" si="16"/>
        <v>0</v>
      </c>
      <c r="G41" s="12">
        <f t="shared" si="13"/>
        <v>0</v>
      </c>
      <c r="H41" s="11">
        <v>0.1295</v>
      </c>
      <c r="I41" s="10">
        <f t="shared" si="14"/>
        <v>0</v>
      </c>
      <c r="J41" s="17">
        <f t="shared" si="10"/>
        <v>0.10249999999999999</v>
      </c>
      <c r="K41" s="10">
        <f t="shared" si="11"/>
        <v>0</v>
      </c>
      <c r="L41" s="8">
        <f t="shared" si="15"/>
        <v>0</v>
      </c>
    </row>
    <row r="42" spans="1:12">
      <c r="A42" s="2">
        <v>45261</v>
      </c>
      <c r="B42" s="8">
        <f>VLOOKUP(B23,'Formula &amp; Reference'!A3:B31,2,FALSE)</f>
        <v>0</v>
      </c>
      <c r="C42" s="9">
        <f t="shared" si="12"/>
        <v>0</v>
      </c>
      <c r="D42" s="6">
        <f>VLOOKUP(D23,'Formula &amp; Reference'!K3:L6,2,FALSE)</f>
        <v>0</v>
      </c>
      <c r="E42" s="25">
        <f>VLOOKUP(E23,'Formula &amp; Reference'!H4:I9,2,FALSE)</f>
        <v>0</v>
      </c>
      <c r="F42" s="10">
        <f t="shared" si="16"/>
        <v>0</v>
      </c>
      <c r="G42" s="12">
        <f t="shared" si="13"/>
        <v>0</v>
      </c>
      <c r="H42" s="11">
        <v>0.1295</v>
      </c>
      <c r="I42" s="10">
        <f t="shared" si="14"/>
        <v>0</v>
      </c>
      <c r="J42" s="17">
        <f t="shared" si="10"/>
        <v>0.10249999999999999</v>
      </c>
      <c r="K42" s="10">
        <f t="shared" si="11"/>
        <v>0</v>
      </c>
      <c r="L42" s="8">
        <f t="shared" si="15"/>
        <v>0</v>
      </c>
    </row>
    <row r="43" spans="1:12">
      <c r="A43" s="2">
        <v>45292</v>
      </c>
      <c r="B43" s="8">
        <f>VLOOKUP(B24,'Formula &amp; Reference'!A3:B31,2,FALSE)</f>
        <v>0</v>
      </c>
      <c r="C43" s="9">
        <f t="shared" si="12"/>
        <v>0</v>
      </c>
      <c r="D43" s="6">
        <f>VLOOKUP(D24,'Formula &amp; Reference'!K3:L6,2,FALSE)</f>
        <v>0</v>
      </c>
      <c r="E43" s="25">
        <f>VLOOKUP(E24,'Formula &amp; Reference'!H4:I9,2,FALSE)</f>
        <v>0</v>
      </c>
      <c r="F43" s="10">
        <f t="shared" si="16"/>
        <v>0</v>
      </c>
      <c r="G43" s="12">
        <f t="shared" si="13"/>
        <v>0</v>
      </c>
      <c r="H43" s="11">
        <v>0.1295</v>
      </c>
      <c r="I43" s="10">
        <f t="shared" si="14"/>
        <v>0</v>
      </c>
      <c r="J43" s="17">
        <f t="shared" si="10"/>
        <v>0.10249999999999999</v>
      </c>
      <c r="K43" s="10">
        <f t="shared" si="11"/>
        <v>0</v>
      </c>
      <c r="L43" s="8">
        <f t="shared" si="15"/>
        <v>0</v>
      </c>
    </row>
    <row r="44" spans="1:12">
      <c r="L44" s="21">
        <f>SUM(L29:L43)</f>
        <v>0</v>
      </c>
    </row>
    <row r="45" spans="1:12">
      <c r="A45" s="64" t="s">
        <v>27</v>
      </c>
      <c r="B45" s="65"/>
      <c r="C45" s="65"/>
      <c r="D45" s="65"/>
      <c r="E45" s="65"/>
      <c r="F45" s="68">
        <f>L44-L25</f>
        <v>0</v>
      </c>
      <c r="G45" s="69"/>
      <c r="H45" s="69"/>
      <c r="I45" s="70"/>
    </row>
    <row r="46" spans="1:12">
      <c r="A46" s="66"/>
      <c r="B46" s="67"/>
      <c r="C46" s="67"/>
      <c r="D46" s="67"/>
      <c r="E46" s="67"/>
      <c r="F46" s="71"/>
      <c r="G46" s="71"/>
      <c r="H46" s="71"/>
      <c r="I46" s="72"/>
    </row>
    <row r="47" spans="1:12">
      <c r="A47" s="56" t="s">
        <v>28</v>
      </c>
      <c r="B47" s="56"/>
      <c r="C47" s="56"/>
      <c r="D47" s="56"/>
      <c r="E47" s="56"/>
      <c r="F47" s="56"/>
      <c r="G47" s="56"/>
      <c r="H47" s="56"/>
      <c r="I47" s="56"/>
    </row>
    <row r="48" spans="1:12">
      <c r="A48" s="52" t="s">
        <v>29</v>
      </c>
      <c r="B48" s="52"/>
      <c r="C48" s="52"/>
      <c r="D48" s="53"/>
      <c r="E48" s="29">
        <f>E50-E52</f>
        <v>0</v>
      </c>
      <c r="F48" s="28" t="s">
        <v>30</v>
      </c>
    </row>
    <row r="49" spans="1:6">
      <c r="A49" s="51" t="s">
        <v>31</v>
      </c>
      <c r="B49" s="51"/>
      <c r="C49" s="51"/>
      <c r="D49" s="51"/>
      <c r="E49" s="30">
        <f>L44</f>
        <v>0</v>
      </c>
      <c r="F49" s="28"/>
    </row>
    <row r="50" spans="1:6">
      <c r="A50" s="51" t="s">
        <v>32</v>
      </c>
      <c r="B50" s="51"/>
      <c r="C50" s="51"/>
      <c r="D50" s="51"/>
      <c r="E50" s="30">
        <f>E49/10</f>
        <v>0</v>
      </c>
      <c r="F50" s="28" t="s">
        <v>33</v>
      </c>
    </row>
    <row r="51" spans="1:6">
      <c r="A51" s="51" t="s">
        <v>34</v>
      </c>
      <c r="B51" s="51"/>
      <c r="C51" s="51"/>
      <c r="D51" s="51"/>
      <c r="E51" s="30">
        <f>L25</f>
        <v>0</v>
      </c>
      <c r="F51" s="28"/>
    </row>
    <row r="52" spans="1:6">
      <c r="A52" s="51" t="s">
        <v>35</v>
      </c>
      <c r="B52" s="51"/>
      <c r="C52" s="51"/>
      <c r="D52" s="51"/>
      <c r="E52" s="31">
        <f>E51/10</f>
        <v>0</v>
      </c>
      <c r="F52" s="28" t="s">
        <v>36</v>
      </c>
    </row>
    <row r="53" spans="1:6">
      <c r="A53" s="52" t="s">
        <v>37</v>
      </c>
      <c r="B53" s="52"/>
      <c r="C53" s="52"/>
      <c r="D53" s="53"/>
      <c r="E53" s="91"/>
      <c r="F53" s="27" t="s">
        <v>38</v>
      </c>
    </row>
    <row r="54" spans="1:6">
      <c r="A54" s="54" t="s">
        <v>39</v>
      </c>
      <c r="B54" s="54"/>
      <c r="C54" s="54"/>
      <c r="D54" s="55"/>
      <c r="E54" s="92"/>
      <c r="F54" s="27" t="s">
        <v>40</v>
      </c>
    </row>
    <row r="55" spans="1:6" ht="18.75" customHeight="1">
      <c r="A55" s="32" t="s">
        <v>41</v>
      </c>
      <c r="B55" s="32"/>
      <c r="C55" s="33"/>
      <c r="D55" s="36">
        <f>F45-E48-E53-E54</f>
        <v>0</v>
      </c>
      <c r="E55" s="37"/>
    </row>
    <row r="56" spans="1:6" ht="18.75" customHeight="1">
      <c r="A56" s="34"/>
      <c r="B56" s="34"/>
      <c r="C56" s="35"/>
      <c r="D56" s="38"/>
      <c r="E56" s="39"/>
    </row>
  </sheetData>
  <sheetProtection password="CC0E" sheet="1" objects="1" scenarios="1"/>
  <mergeCells count="27">
    <mergeCell ref="J1:L1"/>
    <mergeCell ref="A8:L8"/>
    <mergeCell ref="A1:I1"/>
    <mergeCell ref="A45:E46"/>
    <mergeCell ref="F45:I46"/>
    <mergeCell ref="A2:L2"/>
    <mergeCell ref="A7:L7"/>
    <mergeCell ref="A27:L27"/>
    <mergeCell ref="A3:L4"/>
    <mergeCell ref="A5:L5"/>
    <mergeCell ref="A6:L6"/>
    <mergeCell ref="A55:C56"/>
    <mergeCell ref="D55:E56"/>
    <mergeCell ref="O8:Q8"/>
    <mergeCell ref="O13:S13"/>
    <mergeCell ref="O9:Q9"/>
    <mergeCell ref="O10:P10"/>
    <mergeCell ref="O11:P11"/>
    <mergeCell ref="O12:P12"/>
    <mergeCell ref="A52:D52"/>
    <mergeCell ref="A53:D53"/>
    <mergeCell ref="A54:D54"/>
    <mergeCell ref="A47:I47"/>
    <mergeCell ref="A48:D48"/>
    <mergeCell ref="A49:D49"/>
    <mergeCell ref="A50:D50"/>
    <mergeCell ref="A51:D51"/>
  </mergeCells>
  <dataValidations count="8">
    <dataValidation type="list" allowBlank="1" showInputMessage="1" showErrorMessage="1" sqref="F10:F24">
      <formula1>"0,1990,2220,2500,2730,2970,3220"</formula1>
    </dataValidation>
    <dataValidation type="list" allowBlank="1" showInputMessage="1" showErrorMessage="1" sqref="J11:J24">
      <formula1>"0,10.25"</formula1>
    </dataValidation>
    <dataValidation type="list" allowBlank="1" showInputMessage="1" showErrorMessage="1" sqref="D11:D24">
      <formula1>"0,820,1280,1930"</formula1>
    </dataValidation>
    <dataValidation allowBlank="1" showInputMessage="1" showErrorMessage="1" sqref="F29"/>
    <dataValidation type="list" allowBlank="1" showInputMessage="1" showErrorMessage="1" sqref="J10">
      <formula1>"0,10.25%"</formula1>
    </dataValidation>
    <dataValidation type="list" allowBlank="1" showInputMessage="1" showErrorMessage="1" sqref="D10">
      <formula1>"0,1250,1940,2920"</formula1>
    </dataValidation>
    <dataValidation type="custom" allowBlank="1" showInputMessage="1" showErrorMessage="1" sqref="E11:E24">
      <formula1>"0,410,625,1215,1835,2465,3045"</formula1>
    </dataValidation>
    <dataValidation type="list" allowBlank="1" showInputMessage="1" showErrorMessage="1" sqref="E10">
      <formula1>"0,625,1215,1835,2455,3045"</formula1>
    </dataValidation>
  </dataValidations>
  <hyperlinks>
    <hyperlink ref="A6"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'Formula &amp; Reference'!$A$3:$A$31</xm:f>
          </x14:formula1>
          <xm:sqref>B10:B24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selection activeCell="G18" sqref="G18"/>
    </sheetView>
  </sheetViews>
  <sheetFormatPr defaultRowHeight="15"/>
  <cols>
    <col min="1" max="1" width="13.42578125" customWidth="1"/>
    <col min="2" max="2" width="15.42578125" customWidth="1"/>
    <col min="8" max="8" width="14.85546875" customWidth="1"/>
    <col min="9" max="9" width="15.42578125" customWidth="1"/>
  </cols>
  <sheetData>
    <row r="1" spans="1:16">
      <c r="A1" s="43" t="s">
        <v>42</v>
      </c>
      <c r="B1" s="43"/>
      <c r="C1" s="43"/>
      <c r="D1" s="43"/>
      <c r="E1" s="43"/>
      <c r="F1" s="43"/>
      <c r="G1" s="43"/>
      <c r="H1" s="43"/>
      <c r="I1" s="43"/>
      <c r="J1" s="43"/>
      <c r="K1" s="43"/>
      <c r="L1" s="43"/>
      <c r="M1" s="43"/>
      <c r="N1" s="43"/>
      <c r="O1" s="43"/>
      <c r="P1" s="43"/>
    </row>
    <row r="2" spans="1:16" ht="16.5" customHeight="1">
      <c r="A2" s="20" t="s">
        <v>43</v>
      </c>
      <c r="B2" s="20" t="s">
        <v>44</v>
      </c>
      <c r="H2" s="86" t="s">
        <v>13</v>
      </c>
      <c r="I2" s="86"/>
      <c r="K2" s="87" t="s">
        <v>45</v>
      </c>
      <c r="L2" s="87"/>
      <c r="N2" s="86" t="s">
        <v>14</v>
      </c>
      <c r="O2" s="86"/>
    </row>
    <row r="3" spans="1:16" ht="17.25" customHeight="1">
      <c r="A3" s="15">
        <v>0</v>
      </c>
      <c r="B3" s="15">
        <v>0</v>
      </c>
      <c r="H3" s="13" t="s">
        <v>46</v>
      </c>
      <c r="I3" s="13" t="s">
        <v>47</v>
      </c>
      <c r="K3" s="16">
        <v>0</v>
      </c>
      <c r="L3" s="16">
        <v>0</v>
      </c>
      <c r="N3" s="13" t="s">
        <v>48</v>
      </c>
      <c r="O3" s="13" t="s">
        <v>49</v>
      </c>
    </row>
    <row r="4" spans="1:16">
      <c r="A4" s="14">
        <v>17900</v>
      </c>
      <c r="B4" s="23">
        <f>A4+D4+E4</f>
        <v>24038.160599999999</v>
      </c>
      <c r="D4" s="22">
        <f>A4*30.38%</f>
        <v>5438.02</v>
      </c>
      <c r="E4" s="22">
        <f>(A4+D4)*3%</f>
        <v>700.14059999999995</v>
      </c>
      <c r="H4" s="6">
        <v>0</v>
      </c>
      <c r="I4" s="6">
        <v>0</v>
      </c>
      <c r="K4" s="16">
        <v>1250</v>
      </c>
      <c r="L4" s="16">
        <f>K4+(K4*14%)</f>
        <v>1425</v>
      </c>
      <c r="N4" s="6">
        <v>0</v>
      </c>
      <c r="O4" s="6">
        <v>0</v>
      </c>
    </row>
    <row r="5" spans="1:16">
      <c r="A5" s="14">
        <v>18900</v>
      </c>
      <c r="B5" s="23">
        <f t="shared" ref="B5:B32" si="0">A5+D5+E5</f>
        <v>25381.0746</v>
      </c>
      <c r="D5" s="22">
        <f t="shared" ref="D5:D32" si="1">A5*30.38%</f>
        <v>5741.8200000000006</v>
      </c>
      <c r="E5" s="22">
        <f t="shared" ref="E5:E32" si="2">(A5+D5)*3%</f>
        <v>739.25459999999998</v>
      </c>
      <c r="H5" s="6">
        <v>625</v>
      </c>
      <c r="I5" s="5">
        <f>H5+(H5*14%)</f>
        <v>712.5</v>
      </c>
      <c r="K5" s="16">
        <v>1940</v>
      </c>
      <c r="L5" s="24">
        <f t="shared" ref="L5:L6" si="3">K5+(K5*14%)</f>
        <v>2211.6</v>
      </c>
      <c r="N5" s="6">
        <v>1990</v>
      </c>
      <c r="O5" s="5">
        <f>N5+(N5*14%)</f>
        <v>2268.6</v>
      </c>
    </row>
    <row r="6" spans="1:16">
      <c r="A6" s="14">
        <v>19900</v>
      </c>
      <c r="B6" s="23">
        <f t="shared" si="0"/>
        <v>26723.988600000001</v>
      </c>
      <c r="D6" s="22">
        <f t="shared" si="1"/>
        <v>6045.62</v>
      </c>
      <c r="E6" s="22">
        <f t="shared" si="2"/>
        <v>778.3685999999999</v>
      </c>
      <c r="H6" s="6">
        <v>1215</v>
      </c>
      <c r="I6" s="5">
        <f t="shared" ref="I6:I9" si="4">H6+(H6*14%)</f>
        <v>1385.1</v>
      </c>
      <c r="K6" s="16">
        <v>2920</v>
      </c>
      <c r="L6" s="24">
        <f t="shared" si="3"/>
        <v>3328.8</v>
      </c>
      <c r="N6" s="6">
        <v>2220</v>
      </c>
      <c r="O6" s="5">
        <f t="shared" ref="O6:O10" si="5">N6+(N6*14%)</f>
        <v>2530.8000000000002</v>
      </c>
    </row>
    <row r="7" spans="1:16">
      <c r="A7" s="14">
        <v>20900</v>
      </c>
      <c r="B7" s="23">
        <f t="shared" si="0"/>
        <v>28066.902599999998</v>
      </c>
      <c r="D7" s="22">
        <f t="shared" si="1"/>
        <v>6349.42</v>
      </c>
      <c r="E7" s="22">
        <f t="shared" si="2"/>
        <v>817.48259999999993</v>
      </c>
      <c r="H7" s="6">
        <v>1835</v>
      </c>
      <c r="I7" s="5">
        <f t="shared" si="4"/>
        <v>2091.9</v>
      </c>
      <c r="N7" s="6">
        <v>2500</v>
      </c>
      <c r="O7" s="6">
        <f t="shared" si="5"/>
        <v>2850</v>
      </c>
    </row>
    <row r="8" spans="1:16">
      <c r="A8" s="14">
        <v>22130</v>
      </c>
      <c r="B8" s="23">
        <f t="shared" si="0"/>
        <v>29718.686820000003</v>
      </c>
      <c r="D8" s="22">
        <f t="shared" si="1"/>
        <v>6723.0940000000001</v>
      </c>
      <c r="E8" s="22">
        <f t="shared" si="2"/>
        <v>865.59281999999996</v>
      </c>
      <c r="H8" s="6">
        <v>2455</v>
      </c>
      <c r="I8" s="5">
        <f t="shared" si="4"/>
        <v>2798.7</v>
      </c>
      <c r="N8" s="6">
        <v>2730</v>
      </c>
      <c r="O8" s="5">
        <f t="shared" si="5"/>
        <v>3112.2</v>
      </c>
    </row>
    <row r="9" spans="1:16">
      <c r="A9" s="14">
        <v>23360</v>
      </c>
      <c r="B9" s="23">
        <f t="shared" si="0"/>
        <v>31370.47104</v>
      </c>
      <c r="D9" s="22">
        <f t="shared" si="1"/>
        <v>7096.768</v>
      </c>
      <c r="E9" s="22">
        <f t="shared" si="2"/>
        <v>913.70303999999999</v>
      </c>
      <c r="H9" s="6">
        <v>3045</v>
      </c>
      <c r="I9" s="5">
        <f t="shared" si="4"/>
        <v>3471.3</v>
      </c>
      <c r="N9" s="6">
        <v>2970</v>
      </c>
      <c r="O9" s="5">
        <f t="shared" si="5"/>
        <v>3385.8</v>
      </c>
    </row>
    <row r="10" spans="1:16">
      <c r="A10" s="14">
        <v>24590</v>
      </c>
      <c r="B10" s="23">
        <f t="shared" si="0"/>
        <v>33022.255259999998</v>
      </c>
      <c r="D10" s="22">
        <f t="shared" si="1"/>
        <v>7470.442</v>
      </c>
      <c r="E10" s="22">
        <f t="shared" si="2"/>
        <v>961.8132599999999</v>
      </c>
      <c r="N10" s="6">
        <v>3220</v>
      </c>
      <c r="O10" s="5">
        <f t="shared" si="5"/>
        <v>3670.8</v>
      </c>
    </row>
    <row r="11" spans="1:16">
      <c r="A11" s="14">
        <v>26080</v>
      </c>
      <c r="B11" s="23">
        <f t="shared" si="0"/>
        <v>35023.197119999997</v>
      </c>
      <c r="D11" s="22">
        <f t="shared" si="1"/>
        <v>7923.1040000000003</v>
      </c>
      <c r="E11" s="22">
        <f t="shared" si="2"/>
        <v>1020.09312</v>
      </c>
    </row>
    <row r="12" spans="1:16">
      <c r="A12" s="14">
        <v>27570</v>
      </c>
      <c r="B12" s="23">
        <f t="shared" si="0"/>
        <v>37024.138980000003</v>
      </c>
      <c r="D12" s="22">
        <f t="shared" si="1"/>
        <v>8375.7659999999996</v>
      </c>
      <c r="E12" s="22">
        <f t="shared" si="2"/>
        <v>1078.3729800000001</v>
      </c>
    </row>
    <row r="13" spans="1:16">
      <c r="A13" s="14">
        <v>29060</v>
      </c>
      <c r="B13" s="23">
        <f t="shared" si="0"/>
        <v>39025.080840000002</v>
      </c>
      <c r="D13" s="22">
        <f t="shared" si="1"/>
        <v>8828.4279999999999</v>
      </c>
      <c r="E13" s="22">
        <f t="shared" si="2"/>
        <v>1136.65284</v>
      </c>
    </row>
    <row r="14" spans="1:16">
      <c r="A14" s="14">
        <v>30550</v>
      </c>
      <c r="B14" s="23">
        <f t="shared" si="0"/>
        <v>41026.022699999994</v>
      </c>
      <c r="D14" s="22">
        <f t="shared" si="1"/>
        <v>9281.09</v>
      </c>
      <c r="E14" s="22">
        <f t="shared" si="2"/>
        <v>1194.9326999999998</v>
      </c>
    </row>
    <row r="15" spans="1:16">
      <c r="A15" s="14">
        <v>32280</v>
      </c>
      <c r="B15" s="23">
        <f t="shared" si="0"/>
        <v>43349.263920000005</v>
      </c>
      <c r="D15" s="22">
        <f t="shared" si="1"/>
        <v>9806.6640000000007</v>
      </c>
      <c r="E15" s="22">
        <f t="shared" si="2"/>
        <v>1262.5999200000001</v>
      </c>
    </row>
    <row r="16" spans="1:16">
      <c r="A16" s="14">
        <v>34010</v>
      </c>
      <c r="B16" s="23">
        <f t="shared" si="0"/>
        <v>45672.505139999994</v>
      </c>
      <c r="D16" s="22">
        <f t="shared" si="1"/>
        <v>10332.238000000001</v>
      </c>
      <c r="E16" s="22">
        <f t="shared" si="2"/>
        <v>1330.2671399999999</v>
      </c>
    </row>
    <row r="17" spans="1:5">
      <c r="A17" s="14">
        <v>35740</v>
      </c>
      <c r="B17" s="23">
        <f t="shared" si="0"/>
        <v>47995.746359999997</v>
      </c>
      <c r="D17" s="22">
        <f t="shared" si="1"/>
        <v>10857.812</v>
      </c>
      <c r="E17" s="22">
        <f t="shared" si="2"/>
        <v>1397.93436</v>
      </c>
    </row>
    <row r="18" spans="1:5">
      <c r="A18" s="14">
        <v>37470</v>
      </c>
      <c r="B18" s="23">
        <f t="shared" si="0"/>
        <v>50318.987580000001</v>
      </c>
      <c r="D18" s="22">
        <f t="shared" si="1"/>
        <v>11383.386</v>
      </c>
      <c r="E18" s="22">
        <f t="shared" si="2"/>
        <v>1465.60158</v>
      </c>
    </row>
    <row r="19" spans="1:5">
      <c r="A19" s="14">
        <v>39200</v>
      </c>
      <c r="B19" s="23">
        <f t="shared" si="0"/>
        <v>52642.228799999997</v>
      </c>
      <c r="D19" s="22">
        <f t="shared" si="1"/>
        <v>11908.960000000001</v>
      </c>
      <c r="E19" s="22">
        <f t="shared" si="2"/>
        <v>1533.2687999999998</v>
      </c>
    </row>
    <row r="20" spans="1:5">
      <c r="A20" s="14">
        <v>40930</v>
      </c>
      <c r="B20" s="23">
        <f t="shared" si="0"/>
        <v>54965.470020000001</v>
      </c>
      <c r="D20" s="22">
        <f t="shared" si="1"/>
        <v>12434.534000000001</v>
      </c>
      <c r="E20" s="22">
        <f t="shared" si="2"/>
        <v>1600.9360199999999</v>
      </c>
    </row>
    <row r="21" spans="1:5">
      <c r="A21" s="14">
        <v>42660</v>
      </c>
      <c r="B21" s="23">
        <f t="shared" si="0"/>
        <v>57288.711239999997</v>
      </c>
      <c r="D21" s="22">
        <f t="shared" si="1"/>
        <v>12960.108</v>
      </c>
      <c r="E21" s="22">
        <f t="shared" si="2"/>
        <v>1668.6032399999999</v>
      </c>
    </row>
    <row r="22" spans="1:5">
      <c r="A22" s="14">
        <v>45930</v>
      </c>
      <c r="B22" s="23">
        <f t="shared" si="0"/>
        <v>61680.04002</v>
      </c>
      <c r="D22" s="22">
        <f t="shared" si="1"/>
        <v>13953.534000000001</v>
      </c>
      <c r="E22" s="22">
        <f t="shared" si="2"/>
        <v>1796.50602</v>
      </c>
    </row>
    <row r="23" spans="1:5">
      <c r="A23" s="14">
        <v>47920</v>
      </c>
      <c r="B23" s="23">
        <f t="shared" si="0"/>
        <v>64352.438880000002</v>
      </c>
      <c r="D23" s="22">
        <f t="shared" si="1"/>
        <v>14558.096000000001</v>
      </c>
      <c r="E23" s="22">
        <f t="shared" si="2"/>
        <v>1874.3428800000002</v>
      </c>
    </row>
    <row r="24" spans="1:5">
      <c r="A24" s="14">
        <v>49910</v>
      </c>
      <c r="B24" s="23">
        <f t="shared" si="0"/>
        <v>67024.837740000003</v>
      </c>
      <c r="D24" s="22">
        <f t="shared" si="1"/>
        <v>15162.658000000001</v>
      </c>
      <c r="E24" s="22">
        <f t="shared" si="2"/>
        <v>1952.17974</v>
      </c>
    </row>
    <row r="25" spans="1:5">
      <c r="A25" s="14">
        <v>51900</v>
      </c>
      <c r="B25" s="23">
        <f t="shared" si="0"/>
        <v>69697.236600000004</v>
      </c>
      <c r="D25" s="22">
        <f t="shared" si="1"/>
        <v>15767.220000000001</v>
      </c>
      <c r="E25" s="22">
        <f t="shared" si="2"/>
        <v>2030.0165999999999</v>
      </c>
    </row>
    <row r="26" spans="1:5">
      <c r="A26" s="14">
        <v>53890</v>
      </c>
      <c r="B26" s="23">
        <f t="shared" si="0"/>
        <v>72369.635460000005</v>
      </c>
      <c r="D26" s="22">
        <f t="shared" si="1"/>
        <v>16371.782000000001</v>
      </c>
      <c r="E26" s="22">
        <f t="shared" si="2"/>
        <v>2107.8534600000003</v>
      </c>
    </row>
    <row r="27" spans="1:5">
      <c r="A27" s="14">
        <v>55880</v>
      </c>
      <c r="B27" s="23">
        <f t="shared" si="0"/>
        <v>75042.034319999992</v>
      </c>
      <c r="D27" s="22">
        <f t="shared" si="1"/>
        <v>16976.344000000001</v>
      </c>
      <c r="E27" s="22">
        <f t="shared" si="2"/>
        <v>2185.6903199999997</v>
      </c>
    </row>
    <row r="28" spans="1:5">
      <c r="A28" s="14">
        <v>57870</v>
      </c>
      <c r="B28" s="23">
        <f t="shared" si="0"/>
        <v>77714.433180000007</v>
      </c>
      <c r="D28" s="22">
        <f t="shared" si="1"/>
        <v>17580.905999999999</v>
      </c>
      <c r="E28" s="22">
        <f t="shared" si="2"/>
        <v>2263.52718</v>
      </c>
    </row>
    <row r="29" spans="1:5">
      <c r="A29" s="14">
        <v>59860</v>
      </c>
      <c r="B29" s="23">
        <f t="shared" si="0"/>
        <v>80386.832039999994</v>
      </c>
      <c r="D29" s="22">
        <f t="shared" si="1"/>
        <v>18185.468000000001</v>
      </c>
      <c r="E29" s="22">
        <f t="shared" si="2"/>
        <v>2341.3640399999999</v>
      </c>
    </row>
    <row r="30" spans="1:5">
      <c r="A30" s="14">
        <v>61850</v>
      </c>
      <c r="B30" s="23">
        <f t="shared" si="0"/>
        <v>83059.230899999995</v>
      </c>
      <c r="D30" s="22">
        <f t="shared" si="1"/>
        <v>18790.030000000002</v>
      </c>
      <c r="E30" s="22">
        <f t="shared" si="2"/>
        <v>2419.2008999999998</v>
      </c>
    </row>
    <row r="31" spans="1:5">
      <c r="A31" s="14">
        <v>63840</v>
      </c>
      <c r="B31" s="23">
        <f t="shared" si="0"/>
        <v>85731.629760000011</v>
      </c>
      <c r="D31" s="22">
        <f t="shared" si="1"/>
        <v>19394.592000000001</v>
      </c>
      <c r="E31" s="22">
        <f t="shared" si="2"/>
        <v>2497.0377600000002</v>
      </c>
    </row>
    <row r="32" spans="1:5">
      <c r="A32" s="14">
        <v>65830</v>
      </c>
      <c r="B32" s="23">
        <f t="shared" si="0"/>
        <v>88404.028620000012</v>
      </c>
      <c r="D32" s="22">
        <f t="shared" si="1"/>
        <v>19999.154000000002</v>
      </c>
      <c r="E32" s="22">
        <f t="shared" si="2"/>
        <v>2574.87462</v>
      </c>
    </row>
    <row r="51" spans="8:9">
      <c r="H51">
        <f>VLOOKUP(N4,'Formula &amp; Reference'!K3:L6,2,FALSE)</f>
        <v>0</v>
      </c>
      <c r="I51">
        <f>VLOOKUP(I10,'Formula &amp; Reference'!H4:I9,2,FALSE)</f>
        <v>0</v>
      </c>
    </row>
  </sheetData>
  <mergeCells count="4">
    <mergeCell ref="A1:P1"/>
    <mergeCell ref="H2:I2"/>
    <mergeCell ref="N2:O2"/>
    <mergeCell ref="K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Arrears Calculator</vt:lpstr>
      <vt:lpstr>Formula &amp; Reference</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revision/>
  <dcterms:created xsi:type="dcterms:W3CDTF">2023-12-16T13:58:49Z</dcterms:created>
  <dcterms:modified xsi:type="dcterms:W3CDTF">2023-12-21T07:23:17Z</dcterms:modified>
  <cp:category/>
  <cp:contentStatus/>
</cp:coreProperties>
</file>