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05" windowWidth="14805" windowHeight="8010"/>
  </bookViews>
  <sheets>
    <sheet name="Arrears Calculator" sheetId="1" r:id="rId1"/>
    <sheet name="Formula &amp; Reference" sheetId="2"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1" l="1"/>
  <c r="L10" i="1"/>
  <c r="I4" i="2" l="1"/>
  <c r="H4" i="2"/>
  <c r="F10" i="1"/>
  <c r="F30" i="1" s="1"/>
  <c r="C10" i="1"/>
  <c r="P20"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P11" i="2"/>
  <c r="P12" i="2"/>
  <c r="P13" i="2"/>
  <c r="P14" i="2"/>
  <c r="P15" i="2"/>
  <c r="P16" i="2"/>
  <c r="P10" i="2"/>
  <c r="P5" i="2"/>
  <c r="P6" i="2"/>
  <c r="P4" i="2"/>
  <c r="N4" i="2"/>
  <c r="N5" i="2"/>
  <c r="N3"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5" i="2"/>
  <c r="H6" i="2"/>
  <c r="H7" i="2"/>
  <c r="H8" i="2"/>
  <c r="H9" i="2"/>
  <c r="H10" i="2"/>
  <c r="E4" i="2"/>
  <c r="F4" i="2" s="1"/>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B30" i="1"/>
  <c r="J10" i="1"/>
  <c r="B11" i="1"/>
  <c r="K30" i="1"/>
  <c r="I30" i="1"/>
  <c r="E30" i="1"/>
  <c r="D30" i="1"/>
  <c r="K11" i="1"/>
  <c r="I11" i="1"/>
  <c r="J30" i="1" l="1"/>
  <c r="F11" i="1"/>
  <c r="F31" i="1" s="1"/>
  <c r="H10" i="1"/>
  <c r="M10" i="1" s="1"/>
  <c r="L30" i="1"/>
  <c r="C30" i="1"/>
  <c r="H30" i="1" s="1"/>
  <c r="B31" i="1"/>
  <c r="J11" i="1"/>
  <c r="I31" i="1"/>
  <c r="E11" i="1"/>
  <c r="E31" i="1" s="1"/>
  <c r="C11" i="1"/>
  <c r="D11" i="1"/>
  <c r="K31" i="1"/>
  <c r="K12" i="1"/>
  <c r="I12" i="1"/>
  <c r="I32" i="1" s="1"/>
  <c r="B12" i="1"/>
  <c r="D31" i="1" l="1"/>
  <c r="L31" i="1" s="1"/>
  <c r="F12" i="1"/>
  <c r="F32" i="1" s="1"/>
  <c r="H11" i="1"/>
  <c r="M11" i="1" s="1"/>
  <c r="C31" i="1"/>
  <c r="M30" i="1"/>
  <c r="B32" i="1"/>
  <c r="J12" i="1"/>
  <c r="J31" i="1"/>
  <c r="E12" i="1"/>
  <c r="E32" i="1" s="1"/>
  <c r="C12" i="1"/>
  <c r="D12" i="1"/>
  <c r="L12" i="1" s="1"/>
  <c r="K32" i="1"/>
  <c r="K13" i="1"/>
  <c r="I13" i="1"/>
  <c r="I33" i="1" s="1"/>
  <c r="B13" i="1"/>
  <c r="D32" i="1" l="1"/>
  <c r="L32" i="1" s="1"/>
  <c r="F13" i="1"/>
  <c r="F33" i="1" s="1"/>
  <c r="H12" i="1"/>
  <c r="M12" i="1" s="1"/>
  <c r="C32" i="1"/>
  <c r="H31" i="1"/>
  <c r="M31" i="1" s="1"/>
  <c r="B33" i="1"/>
  <c r="J13" i="1"/>
  <c r="J32" i="1"/>
  <c r="E13" i="1"/>
  <c r="E33" i="1" s="1"/>
  <c r="C13" i="1"/>
  <c r="D13" i="1"/>
  <c r="L13" i="1" s="1"/>
  <c r="K33" i="1"/>
  <c r="K14" i="1"/>
  <c r="I14" i="1"/>
  <c r="I34" i="1" s="1"/>
  <c r="B14" i="1"/>
  <c r="D33" i="1" l="1"/>
  <c r="L33" i="1" s="1"/>
  <c r="F14" i="1"/>
  <c r="F34" i="1" s="1"/>
  <c r="H13" i="1"/>
  <c r="M13" i="1" s="1"/>
  <c r="B34" i="1"/>
  <c r="C34" i="1" s="1"/>
  <c r="C33" i="1"/>
  <c r="H32" i="1"/>
  <c r="M32" i="1" s="1"/>
  <c r="J14" i="1"/>
  <c r="J33" i="1"/>
  <c r="E14" i="1"/>
  <c r="E34" i="1" s="1"/>
  <c r="C14" i="1"/>
  <c r="D14" i="1"/>
  <c r="L14" i="1" s="1"/>
  <c r="K34" i="1"/>
  <c r="K15" i="1"/>
  <c r="I15" i="1"/>
  <c r="I35" i="1" s="1"/>
  <c r="B15" i="1"/>
  <c r="D34" i="1" l="1"/>
  <c r="L34" i="1" s="1"/>
  <c r="F15" i="1"/>
  <c r="F35" i="1" s="1"/>
  <c r="H14" i="1"/>
  <c r="M14" i="1" s="1"/>
  <c r="B35" i="1"/>
  <c r="C35" i="1" s="1"/>
  <c r="H33" i="1"/>
  <c r="M33" i="1" s="1"/>
  <c r="J15" i="1"/>
  <c r="J34" i="1"/>
  <c r="E15" i="1"/>
  <c r="E35" i="1" s="1"/>
  <c r="C15" i="1"/>
  <c r="D15" i="1"/>
  <c r="L15" i="1" s="1"/>
  <c r="K35" i="1"/>
  <c r="K16" i="1"/>
  <c r="I16" i="1"/>
  <c r="I36" i="1" s="1"/>
  <c r="B16" i="1"/>
  <c r="D35" i="1" l="1"/>
  <c r="L35" i="1" s="1"/>
  <c r="H15" i="1"/>
  <c r="M15" i="1"/>
  <c r="F16" i="1"/>
  <c r="F36" i="1" s="1"/>
  <c r="B17" i="1"/>
  <c r="F17" i="1" s="1"/>
  <c r="F37" i="1" s="1"/>
  <c r="B36" i="1"/>
  <c r="C36" i="1" s="1"/>
  <c r="H34" i="1"/>
  <c r="M34" i="1" s="1"/>
  <c r="J16" i="1"/>
  <c r="J35" i="1"/>
  <c r="E16" i="1"/>
  <c r="E36" i="1" s="1"/>
  <c r="C16" i="1"/>
  <c r="D16" i="1"/>
  <c r="L16" i="1" s="1"/>
  <c r="K36" i="1"/>
  <c r="K17" i="1"/>
  <c r="I17" i="1"/>
  <c r="I37" i="1" s="1"/>
  <c r="D36" i="1" l="1"/>
  <c r="H16" i="1"/>
  <c r="M16" i="1"/>
  <c r="B37" i="1"/>
  <c r="C37" i="1" s="1"/>
  <c r="L36" i="1"/>
  <c r="H35" i="1"/>
  <c r="M35" i="1" s="1"/>
  <c r="J17" i="1"/>
  <c r="J36" i="1"/>
  <c r="E17" i="1"/>
  <c r="E37" i="1" s="1"/>
  <c r="C17" i="1"/>
  <c r="D17" i="1"/>
  <c r="L17" i="1" s="1"/>
  <c r="K37" i="1"/>
  <c r="K18" i="1"/>
  <c r="I18" i="1"/>
  <c r="I38" i="1" s="1"/>
  <c r="B18" i="1"/>
  <c r="D37" i="1" l="1"/>
  <c r="F18" i="1"/>
  <c r="F38" i="1" s="1"/>
  <c r="H17" i="1"/>
  <c r="M17" i="1" s="1"/>
  <c r="B38" i="1"/>
  <c r="C38" i="1" s="1"/>
  <c r="L37" i="1"/>
  <c r="H36" i="1"/>
  <c r="M36" i="1" s="1"/>
  <c r="J18" i="1"/>
  <c r="J37" i="1"/>
  <c r="E18" i="1"/>
  <c r="E38" i="1" s="1"/>
  <c r="C18" i="1"/>
  <c r="D18" i="1"/>
  <c r="L18" i="1" s="1"/>
  <c r="K38" i="1"/>
  <c r="K19" i="1"/>
  <c r="I19" i="1"/>
  <c r="I39" i="1" s="1"/>
  <c r="B19" i="1"/>
  <c r="D38" i="1" l="1"/>
  <c r="F19" i="1"/>
  <c r="F39" i="1" s="1"/>
  <c r="H18" i="1"/>
  <c r="M18" i="1" s="1"/>
  <c r="B39" i="1"/>
  <c r="C39" i="1" s="1"/>
  <c r="L38" i="1"/>
  <c r="H37" i="1"/>
  <c r="M37" i="1" s="1"/>
  <c r="J19" i="1"/>
  <c r="J38" i="1"/>
  <c r="E19" i="1"/>
  <c r="E39" i="1" s="1"/>
  <c r="C19" i="1"/>
  <c r="D19" i="1"/>
  <c r="L19" i="1" s="1"/>
  <c r="K39" i="1"/>
  <c r="K20" i="1"/>
  <c r="I20" i="1"/>
  <c r="I40" i="1" s="1"/>
  <c r="B20" i="1"/>
  <c r="D39" i="1" l="1"/>
  <c r="L39" i="1" s="1"/>
  <c r="F20" i="1"/>
  <c r="F40" i="1" s="1"/>
  <c r="H19" i="1"/>
  <c r="M19" i="1" s="1"/>
  <c r="B40" i="1"/>
  <c r="C40" i="1" s="1"/>
  <c r="H38" i="1"/>
  <c r="M38" i="1" s="1"/>
  <c r="J20" i="1"/>
  <c r="J39" i="1"/>
  <c r="E20" i="1"/>
  <c r="E40" i="1" s="1"/>
  <c r="C20" i="1"/>
  <c r="D20" i="1"/>
  <c r="L20" i="1" s="1"/>
  <c r="K40" i="1"/>
  <c r="K21" i="1"/>
  <c r="I21" i="1"/>
  <c r="I41" i="1" s="1"/>
  <c r="B21" i="1"/>
  <c r="D40" i="1" l="1"/>
  <c r="L40" i="1" s="1"/>
  <c r="F21" i="1"/>
  <c r="F41" i="1" s="1"/>
  <c r="H20" i="1"/>
  <c r="M20" i="1" s="1"/>
  <c r="B41" i="1"/>
  <c r="C41" i="1" s="1"/>
  <c r="H39" i="1"/>
  <c r="M39" i="1" s="1"/>
  <c r="J21" i="1"/>
  <c r="J40" i="1"/>
  <c r="D21" i="1"/>
  <c r="L21" i="1" s="1"/>
  <c r="E21" i="1"/>
  <c r="E41" i="1" s="1"/>
  <c r="B22" i="1"/>
  <c r="C21" i="1"/>
  <c r="K41" i="1"/>
  <c r="K22" i="1"/>
  <c r="I22" i="1"/>
  <c r="I42" i="1" s="1"/>
  <c r="D41" i="1" l="1"/>
  <c r="H21" i="1"/>
  <c r="M21" i="1"/>
  <c r="F22" i="1"/>
  <c r="F42" i="1" s="1"/>
  <c r="B23" i="1"/>
  <c r="B42" i="1"/>
  <c r="C42" i="1" s="1"/>
  <c r="L41" i="1"/>
  <c r="H40" i="1"/>
  <c r="M40" i="1" s="1"/>
  <c r="J41" i="1"/>
  <c r="J22" i="1"/>
  <c r="E22" i="1"/>
  <c r="E42" i="1" s="1"/>
  <c r="C22" i="1"/>
  <c r="D22" i="1"/>
  <c r="L22" i="1" s="1"/>
  <c r="K42" i="1"/>
  <c r="K23" i="1"/>
  <c r="I23" i="1"/>
  <c r="I43" i="1" s="1"/>
  <c r="D42" i="1" l="1"/>
  <c r="L42" i="1" s="1"/>
  <c r="H22" i="1"/>
  <c r="M22" i="1" s="1"/>
  <c r="F23" i="1"/>
  <c r="F43" i="1" s="1"/>
  <c r="B43" i="1"/>
  <c r="C43" i="1" s="1"/>
  <c r="M41" i="1"/>
  <c r="H41" i="1"/>
  <c r="J23" i="1"/>
  <c r="J42" i="1"/>
  <c r="E23" i="1"/>
  <c r="E43" i="1" s="1"/>
  <c r="C23" i="1"/>
  <c r="D23" i="1"/>
  <c r="L23" i="1" s="1"/>
  <c r="K43" i="1"/>
  <c r="K24" i="1"/>
  <c r="I24" i="1"/>
  <c r="I44" i="1" s="1"/>
  <c r="B24" i="1"/>
  <c r="D43" i="1" l="1"/>
  <c r="F24" i="1"/>
  <c r="F44" i="1" s="1"/>
  <c r="H23" i="1"/>
  <c r="M23" i="1" s="1"/>
  <c r="B44" i="1"/>
  <c r="C44" i="1" s="1"/>
  <c r="L43" i="1"/>
  <c r="H42" i="1"/>
  <c r="M42" i="1" s="1"/>
  <c r="J24" i="1"/>
  <c r="J43" i="1"/>
  <c r="E24" i="1"/>
  <c r="E44" i="1" s="1"/>
  <c r="C24" i="1"/>
  <c r="D24" i="1"/>
  <c r="L24" i="1" s="1"/>
  <c r="K44" i="1"/>
  <c r="D44" i="1" l="1"/>
  <c r="L44" i="1" s="1"/>
  <c r="H24" i="1"/>
  <c r="M24" i="1" s="1"/>
  <c r="H43" i="1"/>
  <c r="M43" i="1" s="1"/>
  <c r="J44" i="1"/>
  <c r="H44" i="1" l="1"/>
  <c r="M44" i="1" s="1"/>
  <c r="M25" i="1" l="1"/>
  <c r="D52" i="1" s="1"/>
  <c r="D53" i="1" s="1"/>
  <c r="M45" i="1" l="1"/>
  <c r="D50" i="1" s="1"/>
  <c r="D51" i="1" s="1"/>
  <c r="D49" i="1" s="1"/>
  <c r="F46" i="1" l="1"/>
  <c r="C56" i="1" s="1"/>
</calcChain>
</file>

<file path=xl/sharedStrings.xml><?xml version="1.0" encoding="utf-8"?>
<sst xmlns="http://schemas.openxmlformats.org/spreadsheetml/2006/main" count="241" uniqueCount="221">
  <si>
    <t>ARREARS ESTIMATOR FOR OFFICERS</t>
  </si>
  <si>
    <t>by bankingschool.co.in</t>
  </si>
  <si>
    <t>Instructions</t>
  </si>
  <si>
    <t>To make calculations simple and easy, this excel sheet is divided into two tables. (i) OLD SALARY (ii) NEW SALARY. All blue coloured cells inside the 'OLD SALARY' table can be manually updated to accomodate any changes due to increments, promotions and transfers.All values in the 'NEW SALARY' table  will be generated automatically and you are not required to make any changes.</t>
  </si>
  <si>
    <t xml:space="preserve">For step-by-step video instructions visit  </t>
  </si>
  <si>
    <t>https://bankingschool.co.in/bank-staff/arrears-estimator-for-bank-officers-and-award-staff/</t>
  </si>
  <si>
    <t xml:space="preserve">Please update the blue fields (SCALE with BASIC,PQP, FPP, CCA Centre, HRA%) on the first row [ Nov-22]. If you are not eligible for PQP or FPP, then please select 0. </t>
  </si>
  <si>
    <t>OLD SALARY</t>
  </si>
  <si>
    <t>Month</t>
  </si>
  <si>
    <t>BASIC WITH SCALE</t>
  </si>
  <si>
    <t xml:space="preserve">SPL ALL. </t>
  </si>
  <si>
    <t>PQP</t>
  </si>
  <si>
    <t>FPP</t>
  </si>
  <si>
    <t>LA</t>
  </si>
  <si>
    <t xml:space="preserve">DA % </t>
  </si>
  <si>
    <t xml:space="preserve">DA </t>
  </si>
  <si>
    <t>CCA Centres</t>
  </si>
  <si>
    <t>CCA</t>
  </si>
  <si>
    <t>HRA %</t>
  </si>
  <si>
    <t>HRA</t>
  </si>
  <si>
    <t>GROSS</t>
  </si>
  <si>
    <t>Non CCA Centre</t>
  </si>
  <si>
    <t>NEW SALARY</t>
  </si>
  <si>
    <t>ARREARS RECIEVABLE</t>
  </si>
  <si>
    <t>Some amount will be deducted from the above.To calculate actual take home, fill the form below</t>
  </si>
  <si>
    <t xml:space="preserve">1. DIFFERENCE OF PF/NPS </t>
  </si>
  <si>
    <t>A - B</t>
  </si>
  <si>
    <t>Calculation explained in grey below</t>
  </si>
  <si>
    <t>Gross New Salary</t>
  </si>
  <si>
    <t xml:space="preserve">PF/NPS Deductable on New Salary </t>
  </si>
  <si>
    <t>(A)</t>
  </si>
  <si>
    <t>Gross Old Salary</t>
  </si>
  <si>
    <t xml:space="preserve">PF/NPS already paid on Old Salary </t>
  </si>
  <si>
    <t>(B)</t>
  </si>
  <si>
    <t>3. TAX DEDUCTED AT SOURCE (TDS)</t>
  </si>
  <si>
    <t>Please type your TDS here</t>
  </si>
  <si>
    <t>4. OTHERS</t>
  </si>
  <si>
    <t>Use it to compute any other deduction known to you</t>
  </si>
  <si>
    <t>ACTUAL TAKE HOME</t>
  </si>
  <si>
    <t>OLD</t>
  </si>
  <si>
    <t>NEW</t>
  </si>
  <si>
    <t>SCALE - STAGNATION - BASIC</t>
  </si>
  <si>
    <t>BASIC</t>
  </si>
  <si>
    <t>SPL.ALL</t>
  </si>
  <si>
    <t>Old PQP</t>
  </si>
  <si>
    <t>New PQP</t>
  </si>
  <si>
    <t>SCALE 1 - 36000</t>
  </si>
  <si>
    <t>SCALE 1 - 48345</t>
  </si>
  <si>
    <t>Lower Centres</t>
  </si>
  <si>
    <t>SCALE 1 - 37490</t>
  </si>
  <si>
    <t>SCALE 1 - 50346</t>
  </si>
  <si>
    <t>Higher Area</t>
  </si>
  <si>
    <t>SCALE 1 - 38980</t>
  </si>
  <si>
    <t>SCALE 1 - 52347</t>
  </si>
  <si>
    <t>SCALE 1 - 40470</t>
  </si>
  <si>
    <t>SCALE 1 - 54348</t>
  </si>
  <si>
    <t>SCALE 1 - 41960</t>
  </si>
  <si>
    <t>SCALE 1 - 56349</t>
  </si>
  <si>
    <t>SCALE 1 - 43450</t>
  </si>
  <si>
    <t>SCALE 1 - 58350</t>
  </si>
  <si>
    <t>Old FPP</t>
  </si>
  <si>
    <t>New FPP</t>
  </si>
  <si>
    <t>SCALE 1 - 44940</t>
  </si>
  <si>
    <t>SCALE 1 - 60351</t>
  </si>
  <si>
    <t>SCALE 1 - 46430</t>
  </si>
  <si>
    <t>SCALE 1 - 62351</t>
  </si>
  <si>
    <t>SCALE 1 - 48170</t>
  </si>
  <si>
    <t>SCALE 1 - 64688</t>
  </si>
  <si>
    <t>SCALE 1 - 49910</t>
  </si>
  <si>
    <t>SCALE 1 - 67025</t>
  </si>
  <si>
    <t>SCALE 1 - 51900</t>
  </si>
  <si>
    <t>SCALE 1 - 69697</t>
  </si>
  <si>
    <t>SCALE 1 - 53890</t>
  </si>
  <si>
    <t>SCALE 1 - 72370</t>
  </si>
  <si>
    <t>SCALE 1 - 55880</t>
  </si>
  <si>
    <t>SCALE 1 - 75042</t>
  </si>
  <si>
    <t>SCALE 1 - 57870</t>
  </si>
  <si>
    <t>SCALE 1 - 77714</t>
  </si>
  <si>
    <t>SCALE 1 - 59860</t>
  </si>
  <si>
    <t>SCALE 1 - 80387</t>
  </si>
  <si>
    <t>Learning Allowance</t>
  </si>
  <si>
    <t>SCALE 1 - 61850</t>
  </si>
  <si>
    <t>SCALE 1 - 83059</t>
  </si>
  <si>
    <t>SCALE 1 - 63840</t>
  </si>
  <si>
    <t>SCALE 1 - 85732</t>
  </si>
  <si>
    <t>SCALE 1 - 65830</t>
  </si>
  <si>
    <t>SCALE 1 - 88404</t>
  </si>
  <si>
    <t>SCALE 1 - 67820</t>
  </si>
  <si>
    <t>SCALE 1 - 91076</t>
  </si>
  <si>
    <t>SCALE 1 - 69810</t>
  </si>
  <si>
    <t>SCALE 1 - 93749</t>
  </si>
  <si>
    <t>SCALE 1 - 71800</t>
  </si>
  <si>
    <t>SCALE 1 - 96421</t>
  </si>
  <si>
    <t>SCALE 1 - 73790</t>
  </si>
  <si>
    <t>SCALE 1 - 99094</t>
  </si>
  <si>
    <t>SCALE 1 - 76010</t>
  </si>
  <si>
    <t>SCALE 1 - 102075</t>
  </si>
  <si>
    <t>SCALE 1 - 78230</t>
  </si>
  <si>
    <t>SCALE 1 - 105056</t>
  </si>
  <si>
    <t>SCALE 1 - ADD STAG - 80450</t>
  </si>
  <si>
    <t>SCALE 1 - ADD STAG - 108037</t>
  </si>
  <si>
    <t>SCALE 2 - 48170</t>
  </si>
  <si>
    <t>SCALE 2 - 64688</t>
  </si>
  <si>
    <t>SCALE 2 - 49910</t>
  </si>
  <si>
    <t>SCALE 2 - 67025</t>
  </si>
  <si>
    <t>SCALE 2 - 51900</t>
  </si>
  <si>
    <t>SCALE 2 - 69697</t>
  </si>
  <si>
    <t>SCALE 2 - 53890</t>
  </si>
  <si>
    <t>SCALE 2 - 72370</t>
  </si>
  <si>
    <t>SCALE 2 - 55880</t>
  </si>
  <si>
    <t>SCALE 2 - 75042</t>
  </si>
  <si>
    <t>SCALE 2 - 57870</t>
  </si>
  <si>
    <t>SCALE 2 - 77714</t>
  </si>
  <si>
    <t>SCALE 2 - 59860</t>
  </si>
  <si>
    <t>SCALE 2 - 80387</t>
  </si>
  <si>
    <t>SCALE 2 - 61850</t>
  </si>
  <si>
    <t>SCALE 2 - 83059</t>
  </si>
  <si>
    <t>SCALE 2 - 63840</t>
  </si>
  <si>
    <t>SCALE 2 - 85732</t>
  </si>
  <si>
    <t>SCALE 2 - 65830</t>
  </si>
  <si>
    <t>SCALE 2 - 88404</t>
  </si>
  <si>
    <t>SCALE 2 - 67820</t>
  </si>
  <si>
    <t>SCALE 2 - 91076</t>
  </si>
  <si>
    <t>SCALE 2 - 69810</t>
  </si>
  <si>
    <t>SCALE 2 - 93749</t>
  </si>
  <si>
    <t>SCALE 2 - 71800</t>
  </si>
  <si>
    <t>SCALE 2 - 96421</t>
  </si>
  <si>
    <t>SCALE 2 - 73790</t>
  </si>
  <si>
    <t>SCALE 2 - 99094</t>
  </si>
  <si>
    <t>SCALE 2 - 76010</t>
  </si>
  <si>
    <t>SCALE 2 - 102075</t>
  </si>
  <si>
    <t>SCALE 2 - 78230</t>
  </si>
  <si>
    <t>SCALE 2 - 105056</t>
  </si>
  <si>
    <t>SCALE 2 - STAG 1 - 80450</t>
  </si>
  <si>
    <t>SCALE 2 - STAG 1 - 108037</t>
  </si>
  <si>
    <t>SCALE 2 - STAG 2 - 82670</t>
  </si>
  <si>
    <t>SCALE 2 - STAG 2 - 111019</t>
  </si>
  <si>
    <t>SCALE 2 - STAG 3 - 84890</t>
  </si>
  <si>
    <t>SCALE 2 - STAG 3 - 114000</t>
  </si>
  <si>
    <t>SCALE 2 - STAG 4 - 87110</t>
  </si>
  <si>
    <t>SCALE 2 - STAG 4 - 116981</t>
  </si>
  <si>
    <t>SCALE 2 - ADD STAG - 89330</t>
  </si>
  <si>
    <t>SCALE 2 - ADD STAG - 119963</t>
  </si>
  <si>
    <t>SCALE 3 - 63840</t>
  </si>
  <si>
    <t>SCALE 3 - 85732</t>
  </si>
  <si>
    <t>SCALE 3 - 65830</t>
  </si>
  <si>
    <t>SCALE 3 - 88404</t>
  </si>
  <si>
    <t>SCALE 3 - 67820</t>
  </si>
  <si>
    <t>SCALE 3 - 91076</t>
  </si>
  <si>
    <t>SCALE 3 - 69810</t>
  </si>
  <si>
    <t>SCALE 3 - 93749</t>
  </si>
  <si>
    <t>SCALE 3 - 71800</t>
  </si>
  <si>
    <t>SCALE 3 - 96421</t>
  </si>
  <si>
    <t>SCALE 3 - 73790</t>
  </si>
  <si>
    <t>SCALE 3 - 99094</t>
  </si>
  <si>
    <t>SCALE 3 - 76010</t>
  </si>
  <si>
    <t>SCALE 3 - 102075</t>
  </si>
  <si>
    <t>SCALE 3 - 78230</t>
  </si>
  <si>
    <t>SCALE 3 - 105056</t>
  </si>
  <si>
    <t>SCALE 3 - STAG 1 - 80450</t>
  </si>
  <si>
    <t>SCALE 3 - STAG 1 - 108037</t>
  </si>
  <si>
    <t>SCALE 3 - STAG 2 - 82670</t>
  </si>
  <si>
    <t>SCALE 3 - STAG 2 - 111019</t>
  </si>
  <si>
    <t>SCALE 3 - STAG 3 - 84890</t>
  </si>
  <si>
    <t>SCALE 3 - STAG 3 - 114000</t>
  </si>
  <si>
    <t>SCALE 3 - STAG 4 - 87110</t>
  </si>
  <si>
    <t>SCALE 3 - STAG 4 - 116981</t>
  </si>
  <si>
    <t>SCALE 3 - STAG 5 - 89330</t>
  </si>
  <si>
    <t>SCALE 3 - STAG 5 - 119963</t>
  </si>
  <si>
    <t>SCALE 3 - ADD STAG - 92110</t>
  </si>
  <si>
    <t>SCALE 3 - ADD STAG - 123696</t>
  </si>
  <si>
    <t>SCALE 4 - 76010</t>
  </si>
  <si>
    <t>SCALE 4 - 102075</t>
  </si>
  <si>
    <t>SCALE 4 - 78230</t>
  </si>
  <si>
    <t>SCALE 4 - 105056</t>
  </si>
  <si>
    <t>SCALE 4 - 80450</t>
  </si>
  <si>
    <t>SCALE 4 - 108037</t>
  </si>
  <si>
    <t>SCALE 4 - 82670</t>
  </si>
  <si>
    <t>SCALE 4 - 111019</t>
  </si>
  <si>
    <t>SCALE 4 - 84890</t>
  </si>
  <si>
    <t>SCALE 4 - 114000</t>
  </si>
  <si>
    <t>SCALE 4 - 87390</t>
  </si>
  <si>
    <t>SCALE 4 - 1117357</t>
  </si>
  <si>
    <t>SCALE 4 - 89890</t>
  </si>
  <si>
    <t>SCALE 4 - 120715</t>
  </si>
  <si>
    <t>SCALE 4 - STAG 1 - 92390</t>
  </si>
  <si>
    <t>SCALE 4 - STAG 1 - 124072</t>
  </si>
  <si>
    <t>SCALE 4 - ADD STAG - 95120</t>
  </si>
  <si>
    <t>SCALE 4 - ADD STAG - 127738</t>
  </si>
  <si>
    <t>SCALE 5 - 89890</t>
  </si>
  <si>
    <t>SCALE 5 - 120715</t>
  </si>
  <si>
    <t>SCALE 5 - 92390</t>
  </si>
  <si>
    <t>SCALE 5 - 124072</t>
  </si>
  <si>
    <t>SCALE 5 - 94890</t>
  </si>
  <si>
    <t>SCALE 5 - 127429</t>
  </si>
  <si>
    <t>SCALE 5 - 97620</t>
  </si>
  <si>
    <t>SCALE 5 - 131095</t>
  </si>
  <si>
    <t>SCALE 5 -100350</t>
  </si>
  <si>
    <t>SCALE 5 -134761</t>
  </si>
  <si>
    <t>SCALE 5 - ADD STAG - 103320</t>
  </si>
  <si>
    <t>SCALE 5 - ADD STAG - 138750</t>
  </si>
  <si>
    <t>SCALE 6 - 104240</t>
  </si>
  <si>
    <t>SCALE 6 - 139985</t>
  </si>
  <si>
    <t>SCALE 6 - 107210</t>
  </si>
  <si>
    <t>SCALE 6 - 143974</t>
  </si>
  <si>
    <t>SCALE 6 - 110180</t>
  </si>
  <si>
    <t>SCALE 6 - 147962</t>
  </si>
  <si>
    <t>SCALE 6 - 113150</t>
  </si>
  <si>
    <t>SCALE 6 - 151951</t>
  </si>
  <si>
    <t>SCALE 6 - 116120</t>
  </si>
  <si>
    <t>SCALE 6 - 155939</t>
  </si>
  <si>
    <t>SCALE 7 - 116120</t>
  </si>
  <si>
    <t>SCALE 7 - 155939</t>
  </si>
  <si>
    <t>SCALE 7 - 119340</t>
  </si>
  <si>
    <t>SCALE 7 - 160263</t>
  </si>
  <si>
    <t>SCALE 7 - 122560</t>
  </si>
  <si>
    <t>SCALE 7 - 164588</t>
  </si>
  <si>
    <t>SCALE 7 - 125780</t>
  </si>
  <si>
    <t>SCALE 7 - 168912</t>
  </si>
  <si>
    <t>SCALE 7 - 129000</t>
  </si>
  <si>
    <t>SCALE 7 - 173236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</si>
</sst>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u/>
      <sz val="11"/>
      <color theme="10"/>
      <name val="Calibri"/>
      <family val="2"/>
      <scheme val="minor"/>
    </font>
    <font>
      <sz val="11"/>
      <color rgb="FFFFFFFF"/>
      <name val="Calibri"/>
      <family val="2"/>
    </font>
    <font>
      <i/>
      <sz val="11"/>
      <color rgb="FFFFFFFF"/>
      <name val="Calibri"/>
      <family val="2"/>
    </font>
    <font>
      <u/>
      <sz val="12"/>
      <color rgb="FF000000"/>
      <name val="Calibri"/>
      <family val="2"/>
    </font>
    <font>
      <sz val="10"/>
      <color rgb="FF000000"/>
      <name val="Calibri"/>
      <family val="2"/>
    </font>
    <font>
      <sz val="11"/>
      <color rgb="FF000000"/>
      <name val="Calibri"/>
      <family val="2"/>
    </font>
    <font>
      <sz val="11"/>
      <color rgb="FFFFFFFF"/>
      <name val="Calibri"/>
      <family val="2"/>
      <scheme val="minor"/>
    </font>
    <font>
      <sz val="10"/>
      <color theme="1"/>
      <name val="Calibri"/>
      <family val="2"/>
      <scheme val="minor"/>
    </font>
    <font>
      <sz val="12"/>
      <color rgb="FFFFFFFF"/>
      <name val="Calibri"/>
      <family val="2"/>
    </font>
    <font>
      <sz val="22"/>
      <color rgb="FFFFFFFF"/>
      <name val="Calibri"/>
      <family val="2"/>
    </font>
    <font>
      <sz val="26"/>
      <color rgb="FF000000"/>
      <name val="Calibri"/>
      <family val="2"/>
    </font>
    <font>
      <sz val="16"/>
      <color rgb="FFFFFFFF"/>
      <name val="Calibri"/>
      <family val="2"/>
      <scheme val="minor"/>
    </font>
    <font>
      <sz val="14"/>
      <color rgb="FFFFFFFF"/>
      <name val="Calibri"/>
      <family val="2"/>
      <scheme val="minor"/>
    </font>
    <font>
      <b/>
      <sz val="14"/>
      <color rgb="FF000000"/>
      <name val="Calibri"/>
      <family val="2"/>
      <scheme val="minor"/>
    </font>
    <font>
      <sz val="11"/>
      <color rgb="FF444666"/>
      <name val="Calibri"/>
      <family val="2"/>
    </font>
    <font>
      <b/>
      <sz val="11"/>
      <color rgb="FFFFFFFF"/>
      <name val="Calibri"/>
      <family val="2"/>
    </font>
  </fonts>
  <fills count="14">
    <fill>
      <patternFill patternType="none"/>
    </fill>
    <fill>
      <patternFill patternType="gray125"/>
    </fill>
    <fill>
      <patternFill patternType="solid">
        <fgColor rgb="FF000000"/>
        <bgColor rgb="FF000000"/>
      </patternFill>
    </fill>
    <fill>
      <patternFill patternType="solid">
        <fgColor rgb="FF305496"/>
        <bgColor rgb="FF000000"/>
      </patternFill>
    </fill>
    <fill>
      <patternFill patternType="solid">
        <fgColor rgb="FF595959"/>
        <bgColor rgb="FF000000"/>
      </patternFill>
    </fill>
    <fill>
      <patternFill patternType="solid">
        <fgColor rgb="FF333F4F"/>
        <bgColor rgb="FF000000"/>
      </patternFill>
    </fill>
    <fill>
      <patternFill patternType="solid">
        <fgColor rgb="FF404040"/>
        <bgColor indexed="64"/>
      </patternFill>
    </fill>
    <fill>
      <patternFill patternType="solid">
        <fgColor rgb="FF000000"/>
        <bgColor indexed="64"/>
      </patternFill>
    </fill>
    <fill>
      <patternFill patternType="solid">
        <fgColor rgb="FF404040"/>
        <bgColor rgb="FF000000"/>
      </patternFill>
    </fill>
    <fill>
      <patternFill patternType="solid">
        <fgColor rgb="FFDDEBF7"/>
        <bgColor indexed="64"/>
      </patternFill>
    </fill>
    <fill>
      <patternFill patternType="solid">
        <fgColor rgb="FFD9D9D9"/>
        <bgColor indexed="64"/>
      </patternFill>
    </fill>
    <fill>
      <patternFill patternType="solid">
        <fgColor rgb="FF44546A"/>
        <bgColor indexed="64"/>
      </patternFill>
    </fill>
    <fill>
      <patternFill patternType="solid">
        <fgColor rgb="FFFFFFFF"/>
        <bgColor indexed="64"/>
      </patternFill>
    </fill>
    <fill>
      <patternFill patternType="solid">
        <fgColor rgb="FFFFFFFF"/>
        <bgColor rgb="FF000000"/>
      </patternFill>
    </fill>
  </fills>
  <borders count="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2">
    <xf numFmtId="0" fontId="0" fillId="0" borderId="0"/>
    <xf numFmtId="0" fontId="1" fillId="0" borderId="0" applyNumberFormat="0" applyFill="0" applyBorder="0" applyAlignment="0" applyProtection="0"/>
  </cellStyleXfs>
  <cellXfs count="87">
    <xf numFmtId="0" fontId="0" fillId="0" borderId="0" xfId="0"/>
    <xf numFmtId="0" fontId="6" fillId="0" borderId="0" xfId="0" applyFont="1"/>
    <xf numFmtId="0" fontId="2" fillId="2" borderId="4" xfId="0" applyFont="1" applyFill="1" applyBorder="1" applyAlignment="1">
      <alignment horizontal="center"/>
    </xf>
    <xf numFmtId="0" fontId="2" fillId="2" borderId="0" xfId="0" applyFont="1" applyFill="1" applyAlignment="1">
      <alignment horizontal="center"/>
    </xf>
    <xf numFmtId="0" fontId="2" fillId="5" borderId="5" xfId="0" applyFont="1" applyFill="1" applyBorder="1" applyAlignment="1">
      <alignment horizontal="center"/>
    </xf>
    <xf numFmtId="0" fontId="0" fillId="0" borderId="0" xfId="0" applyAlignment="1">
      <alignment vertical="center"/>
    </xf>
    <xf numFmtId="0" fontId="2" fillId="2" borderId="0" xfId="0" applyFont="1" applyFill="1" applyAlignment="1">
      <alignment horizontal="center" vertical="center"/>
    </xf>
    <xf numFmtId="0" fontId="0" fillId="0" borderId="0" xfId="0" applyAlignment="1">
      <alignment horizontal="center" vertical="center"/>
    </xf>
    <xf numFmtId="0" fontId="0" fillId="0" borderId="9" xfId="0" applyBorder="1"/>
    <xf numFmtId="0" fontId="0" fillId="0" borderId="9" xfId="0" applyBorder="1" applyAlignment="1">
      <alignment horizontal="center" vertical="center"/>
    </xf>
    <xf numFmtId="0" fontId="0" fillId="0" borderId="9" xfId="0" applyBorder="1" applyAlignment="1">
      <alignment horizontal="center"/>
    </xf>
    <xf numFmtId="1" fontId="0" fillId="0" borderId="9" xfId="0" applyNumberFormat="1" applyBorder="1" applyAlignment="1">
      <alignment horizontal="center"/>
    </xf>
    <xf numFmtId="0" fontId="0" fillId="0" borderId="0" xfId="0" applyAlignment="1">
      <alignment horizontal="left"/>
    </xf>
    <xf numFmtId="0" fontId="0" fillId="0" borderId="9" xfId="0" applyBorder="1" applyAlignment="1">
      <alignment horizontal="left"/>
    </xf>
    <xf numFmtId="0" fontId="8" fillId="0" borderId="9" xfId="0" applyFont="1" applyBorder="1" applyAlignment="1">
      <alignment horizontal="center"/>
    </xf>
    <xf numFmtId="10" fontId="6" fillId="0" borderId="13" xfId="0" applyNumberFormat="1" applyFont="1" applyBorder="1" applyAlignment="1">
      <alignment horizontal="center"/>
    </xf>
    <xf numFmtId="10" fontId="6" fillId="0" borderId="14" xfId="0" applyNumberFormat="1" applyFont="1" applyBorder="1" applyAlignment="1">
      <alignment horizontal="center"/>
    </xf>
    <xf numFmtId="9" fontId="0" fillId="0" borderId="9" xfId="0" applyNumberFormat="1" applyBorder="1" applyAlignment="1">
      <alignment horizontal="center"/>
    </xf>
    <xf numFmtId="17" fontId="6" fillId="0" borderId="11" xfId="0" applyNumberFormat="1" applyFont="1" applyBorder="1" applyAlignment="1">
      <alignment horizontal="center"/>
    </xf>
    <xf numFmtId="1" fontId="7" fillId="7" borderId="0" xfId="0" applyNumberFormat="1" applyFont="1" applyFill="1" applyAlignment="1">
      <alignment horizontal="center"/>
    </xf>
    <xf numFmtId="3" fontId="0" fillId="0" borderId="9" xfId="0" applyNumberFormat="1" applyBorder="1" applyAlignment="1">
      <alignment horizontal="center"/>
    </xf>
    <xf numFmtId="0" fontId="9" fillId="8" borderId="14" xfId="0" applyFont="1" applyFill="1" applyBorder="1" applyAlignment="1">
      <alignment horizontal="center" wrapText="1"/>
    </xf>
    <xf numFmtId="0" fontId="6" fillId="0" borderId="14" xfId="0" applyFont="1" applyBorder="1" applyAlignment="1">
      <alignment horizontal="center"/>
    </xf>
    <xf numFmtId="0" fontId="9" fillId="8" borderId="15" xfId="0" applyFont="1" applyFill="1" applyBorder="1" applyAlignment="1">
      <alignment horizontal="center" wrapText="1"/>
    </xf>
    <xf numFmtId="0" fontId="9" fillId="8" borderId="16" xfId="0" applyFont="1" applyFill="1" applyBorder="1" applyAlignment="1">
      <alignment horizontal="center" wrapText="1"/>
    </xf>
    <xf numFmtId="10" fontId="6" fillId="0" borderId="10" xfId="0" applyNumberFormat="1" applyFont="1" applyBorder="1" applyAlignment="1">
      <alignment horizontal="center"/>
    </xf>
    <xf numFmtId="0" fontId="8" fillId="0" borderId="0" xfId="0" applyFont="1"/>
    <xf numFmtId="1" fontId="0" fillId="0" borderId="21" xfId="0" applyNumberFormat="1" applyBorder="1" applyAlignment="1">
      <alignment horizontal="left"/>
    </xf>
    <xf numFmtId="1" fontId="0" fillId="10" borderId="9" xfId="0" applyNumberFormat="1" applyFill="1" applyBorder="1" applyAlignment="1">
      <alignment horizontal="left"/>
    </xf>
    <xf numFmtId="1" fontId="0" fillId="10" borderId="12" xfId="0" applyNumberFormat="1" applyFill="1" applyBorder="1" applyAlignment="1">
      <alignment horizontal="left"/>
    </xf>
    <xf numFmtId="3" fontId="13" fillId="12" borderId="0" xfId="0" applyNumberFormat="1" applyFont="1" applyFill="1" applyAlignment="1">
      <alignment vertical="center"/>
    </xf>
    <xf numFmtId="0" fontId="15" fillId="13" borderId="9" xfId="0" applyFont="1" applyFill="1" applyBorder="1"/>
    <xf numFmtId="0" fontId="4" fillId="0" borderId="0" xfId="0" applyFont="1"/>
    <xf numFmtId="0" fontId="7" fillId="6" borderId="0" xfId="0" applyFont="1" applyFill="1" applyAlignment="1">
      <alignment horizontal="center"/>
    </xf>
    <xf numFmtId="0" fontId="0" fillId="12" borderId="9" xfId="0" applyFill="1" applyBorder="1" applyAlignment="1">
      <alignment horizontal="center"/>
    </xf>
    <xf numFmtId="1" fontId="0" fillId="0" borderId="9" xfId="0" applyNumberFormat="1" applyBorder="1" applyAlignment="1">
      <alignment horizontal="center" vertical="center"/>
    </xf>
    <xf numFmtId="1" fontId="6" fillId="0" borderId="14" xfId="0" applyNumberFormat="1" applyFont="1" applyBorder="1" applyAlignment="1">
      <alignment horizontal="center"/>
    </xf>
    <xf numFmtId="1" fontId="0" fillId="0" borderId="0" xfId="0" applyNumberFormat="1"/>
    <xf numFmtId="0" fontId="6" fillId="0" borderId="9" xfId="0" applyFont="1" applyBorder="1" applyAlignment="1">
      <alignment horizontal="center"/>
    </xf>
    <xf numFmtId="1" fontId="6" fillId="0" borderId="9" xfId="0" applyNumberFormat="1" applyFont="1" applyBorder="1" applyAlignment="1">
      <alignment horizontal="center"/>
    </xf>
    <xf numFmtId="3" fontId="14" fillId="12" borderId="17" xfId="0" applyNumberFormat="1" applyFont="1" applyFill="1" applyBorder="1" applyAlignment="1">
      <alignment horizontal="center" vertical="center"/>
    </xf>
    <xf numFmtId="3" fontId="14" fillId="12" borderId="19" xfId="0" applyNumberFormat="1" applyFont="1" applyFill="1" applyBorder="1" applyAlignment="1">
      <alignment horizontal="center" vertical="center"/>
    </xf>
    <xf numFmtId="3" fontId="14" fillId="12" borderId="6" xfId="0" applyNumberFormat="1" applyFont="1" applyFill="1" applyBorder="1" applyAlignment="1">
      <alignment horizontal="center" vertical="center"/>
    </xf>
    <xf numFmtId="3" fontId="14" fillId="12" borderId="8" xfId="0" applyNumberFormat="1" applyFont="1" applyFill="1" applyBorder="1" applyAlignment="1">
      <alignment horizontal="center" vertical="center"/>
    </xf>
    <xf numFmtId="0" fontId="7" fillId="7" borderId="0" xfId="0" applyFont="1" applyFill="1" applyAlignment="1">
      <alignment horizontal="left"/>
    </xf>
    <xf numFmtId="0" fontId="12" fillId="11" borderId="18" xfId="0" applyFont="1" applyFill="1" applyBorder="1" applyAlignment="1">
      <alignment horizontal="center" vertical="center"/>
    </xf>
    <xf numFmtId="0" fontId="12" fillId="11" borderId="0" xfId="0" applyFont="1" applyFill="1" applyAlignment="1">
      <alignment horizontal="center" vertical="center"/>
    </xf>
    <xf numFmtId="0" fontId="7" fillId="7" borderId="5" xfId="0" applyFont="1" applyFill="1" applyBorder="1" applyAlignment="1">
      <alignment horizontal="left"/>
    </xf>
    <xf numFmtId="0" fontId="0" fillId="10" borderId="9" xfId="0" applyFill="1" applyBorder="1" applyAlignment="1">
      <alignment horizontal="left"/>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10" fillId="8" borderId="17" xfId="0" applyFont="1" applyFill="1" applyBorder="1" applyAlignment="1">
      <alignment horizontal="center"/>
    </xf>
    <xf numFmtId="0" fontId="10" fillId="8" borderId="18" xfId="0" applyFont="1" applyFill="1" applyBorder="1" applyAlignment="1">
      <alignment horizontal="center"/>
    </xf>
    <xf numFmtId="0" fontId="10" fillId="8" borderId="6" xfId="0" applyFont="1" applyFill="1" applyBorder="1" applyAlignment="1">
      <alignment horizontal="center"/>
    </xf>
    <xf numFmtId="0" fontId="10" fillId="8" borderId="7" xfId="0" applyFont="1" applyFill="1" applyBorder="1" applyAlignment="1">
      <alignment horizontal="center"/>
    </xf>
    <xf numFmtId="3" fontId="11" fillId="0" borderId="18" xfId="0" applyNumberFormat="1"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5" fillId="0" borderId="0" xfId="0" applyFont="1" applyAlignment="1">
      <alignment wrapText="1"/>
    </xf>
    <xf numFmtId="0" fontId="16" fillId="2" borderId="1" xfId="0" applyFont="1" applyFill="1" applyBorder="1" applyAlignment="1">
      <alignment horizontal="center"/>
    </xf>
    <xf numFmtId="0" fontId="16" fillId="2" borderId="2" xfId="0" applyFont="1" applyFill="1" applyBorder="1" applyAlignment="1">
      <alignment horizontal="center"/>
    </xf>
    <xf numFmtId="0" fontId="3" fillId="3" borderId="1" xfId="0" applyFont="1" applyFill="1" applyBorder="1" applyAlignment="1"/>
    <xf numFmtId="0" fontId="3" fillId="3" borderId="2" xfId="0" applyFont="1" applyFill="1" applyBorder="1" applyAlignment="1"/>
    <xf numFmtId="0" fontId="3" fillId="3" borderId="3" xfId="0" applyFont="1" applyFill="1" applyBorder="1" applyAlignment="1"/>
    <xf numFmtId="0" fontId="4" fillId="0" borderId="4" xfId="0" applyFont="1" applyBorder="1" applyAlignment="1"/>
    <xf numFmtId="0" fontId="4" fillId="0" borderId="0" xfId="0" applyFont="1" applyAlignment="1"/>
    <xf numFmtId="0" fontId="4" fillId="0" borderId="5" xfId="0" applyFont="1" applyBorder="1" applyAlignment="1"/>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horizontal="left"/>
    </xf>
    <xf numFmtId="0" fontId="5" fillId="0" borderId="7" xfId="0" applyFont="1" applyBorder="1" applyAlignment="1">
      <alignment horizontal="left"/>
    </xf>
    <xf numFmtId="0" fontId="1" fillId="0" borderId="7" xfId="1" applyFill="1" applyBorder="1" applyAlignment="1">
      <alignment horizontal="center" vertical="center"/>
    </xf>
    <xf numFmtId="0" fontId="1" fillId="0" borderId="8" xfId="1" applyFill="1" applyBorder="1" applyAlignment="1">
      <alignment horizontal="center" vertical="center"/>
    </xf>
    <xf numFmtId="0" fontId="9" fillId="2" borderId="22" xfId="0" applyFont="1" applyFill="1" applyBorder="1" applyAlignment="1">
      <alignment horizontal="center" wrapText="1"/>
    </xf>
    <xf numFmtId="0" fontId="9" fillId="2" borderId="23" xfId="0" applyFont="1" applyFill="1" applyBorder="1" applyAlignment="1">
      <alignment horizontal="center" wrapText="1"/>
    </xf>
    <xf numFmtId="0" fontId="7" fillId="6" borderId="0" xfId="0" applyFont="1" applyFill="1" applyAlignment="1">
      <alignment horizontal="center"/>
    </xf>
    <xf numFmtId="0" fontId="9" fillId="2" borderId="11" xfId="0" applyFont="1" applyFill="1" applyBorder="1" applyAlignment="1">
      <alignment horizontal="center" wrapText="1"/>
    </xf>
    <xf numFmtId="0" fontId="9" fillId="2" borderId="13" xfId="0" applyFont="1" applyFill="1" applyBorder="1" applyAlignment="1">
      <alignment horizontal="center" wrapText="1"/>
    </xf>
    <xf numFmtId="0" fontId="7" fillId="7" borderId="0" xfId="0" applyFont="1" applyFill="1" applyAlignment="1">
      <alignment horizontal="center"/>
    </xf>
    <xf numFmtId="0" fontId="7" fillId="7" borderId="16" xfId="0" applyFont="1" applyFill="1" applyBorder="1" applyAlignment="1">
      <alignment horizontal="center"/>
    </xf>
    <xf numFmtId="0" fontId="0" fillId="9" borderId="9" xfId="0" applyFill="1" applyBorder="1" applyAlignment="1" applyProtection="1">
      <alignment horizontal="center"/>
      <protection locked="0"/>
    </xf>
    <xf numFmtId="164" fontId="0" fillId="9" borderId="9" xfId="0" applyNumberFormat="1" applyFill="1" applyBorder="1" applyAlignment="1" applyProtection="1">
      <alignment horizontal="center"/>
      <protection locked="0"/>
    </xf>
    <xf numFmtId="1" fontId="0" fillId="9" borderId="20" xfId="0" applyNumberFormat="1" applyFill="1" applyBorder="1" applyAlignment="1" applyProtection="1">
      <alignment horizontal="left"/>
      <protection locked="0"/>
    </xf>
    <xf numFmtId="1" fontId="0" fillId="9" borderId="21" xfId="0" applyNumberForma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ankingschool.co.in/bank-staff/arrears-estimator-for-bank-officers-and-award-staf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abSelected="1" workbookViewId="0">
      <selection activeCell="H56" sqref="H56"/>
    </sheetView>
  </sheetViews>
  <sheetFormatPr defaultRowHeight="15" x14ac:dyDescent="0.25"/>
  <cols>
    <col min="1" max="1" width="8.85546875" customWidth="1"/>
    <col min="2" max="2" width="26" customWidth="1"/>
    <col min="4" max="4" width="9.7109375" bestFit="1" customWidth="1"/>
    <col min="7" max="7" width="9.7109375" bestFit="1" customWidth="1"/>
    <col min="8" max="8" width="10.28515625" customWidth="1"/>
    <col min="9" max="9" width="15.140625" customWidth="1"/>
  </cols>
  <sheetData>
    <row r="1" spans="1:13" x14ac:dyDescent="0.25">
      <c r="A1" s="62" t="s">
        <v>0</v>
      </c>
      <c r="B1" s="63"/>
      <c r="C1" s="63"/>
      <c r="D1" s="63"/>
      <c r="E1" s="63"/>
      <c r="F1" s="63"/>
      <c r="G1" s="63"/>
      <c r="H1" s="63"/>
      <c r="I1" s="63"/>
      <c r="J1" s="63"/>
      <c r="K1" s="64" t="s">
        <v>1</v>
      </c>
      <c r="L1" s="65"/>
      <c r="M1" s="66"/>
    </row>
    <row r="2" spans="1:13" ht="15.75" x14ac:dyDescent="0.25">
      <c r="A2" s="67" t="s">
        <v>2</v>
      </c>
      <c r="B2" s="68"/>
      <c r="C2" s="68"/>
      <c r="D2" s="68"/>
      <c r="E2" s="68"/>
      <c r="F2" s="68"/>
      <c r="G2" s="68"/>
      <c r="H2" s="68"/>
      <c r="I2" s="68"/>
      <c r="J2" s="68"/>
      <c r="K2" s="68"/>
      <c r="L2" s="68"/>
      <c r="M2" s="69"/>
    </row>
    <row r="3" spans="1:13" x14ac:dyDescent="0.25">
      <c r="A3" s="70" t="s">
        <v>3</v>
      </c>
      <c r="B3" s="61"/>
      <c r="C3" s="61"/>
      <c r="D3" s="61"/>
      <c r="E3" s="61"/>
      <c r="F3" s="61"/>
      <c r="G3" s="61"/>
      <c r="H3" s="61"/>
      <c r="I3" s="61"/>
      <c r="J3" s="61"/>
      <c r="K3" s="61"/>
      <c r="L3" s="61"/>
      <c r="M3" s="71"/>
    </row>
    <row r="4" spans="1:13" ht="32.25" customHeight="1" x14ac:dyDescent="0.25">
      <c r="A4" s="70"/>
      <c r="B4" s="61"/>
      <c r="C4" s="61"/>
      <c r="D4" s="61"/>
      <c r="E4" s="61"/>
      <c r="F4" s="61"/>
      <c r="G4" s="61"/>
      <c r="H4" s="61"/>
      <c r="I4" s="61"/>
      <c r="J4" s="61"/>
      <c r="K4" s="61"/>
      <c r="L4" s="61"/>
      <c r="M4" s="71"/>
    </row>
    <row r="5" spans="1:13" ht="18" customHeight="1" x14ac:dyDescent="0.25">
      <c r="A5" s="72" t="s">
        <v>4</v>
      </c>
      <c r="B5" s="73"/>
      <c r="C5" s="73"/>
      <c r="D5" s="74" t="s">
        <v>5</v>
      </c>
      <c r="E5" s="74"/>
      <c r="F5" s="74"/>
      <c r="G5" s="74"/>
      <c r="H5" s="74"/>
      <c r="I5" s="74"/>
      <c r="J5" s="74"/>
      <c r="K5" s="74"/>
      <c r="L5" s="74"/>
      <c r="M5" s="75"/>
    </row>
    <row r="6" spans="1:13" ht="15.75" x14ac:dyDescent="0.25">
      <c r="A6" s="32"/>
      <c r="B6" s="1"/>
      <c r="C6" s="1"/>
      <c r="D6" s="1"/>
      <c r="E6" s="1"/>
      <c r="F6" s="1"/>
      <c r="G6" s="1"/>
      <c r="H6" s="1"/>
      <c r="I6" s="1"/>
      <c r="J6" s="1"/>
      <c r="K6" s="1"/>
      <c r="L6" s="1"/>
      <c r="M6" s="1"/>
    </row>
    <row r="7" spans="1:13" x14ac:dyDescent="0.25">
      <c r="A7" s="61" t="s">
        <v>6</v>
      </c>
      <c r="B7" s="61"/>
      <c r="C7" s="61"/>
      <c r="D7" s="61"/>
      <c r="E7" s="61"/>
      <c r="F7" s="61"/>
      <c r="G7" s="61"/>
      <c r="H7" s="61"/>
      <c r="I7" s="61"/>
      <c r="J7" s="61"/>
      <c r="K7" s="61"/>
      <c r="L7" s="61"/>
      <c r="M7" s="61"/>
    </row>
    <row r="8" spans="1:13" x14ac:dyDescent="0.25">
      <c r="A8" s="49" t="s">
        <v>7</v>
      </c>
      <c r="B8" s="50"/>
      <c r="C8" s="50"/>
      <c r="D8" s="50"/>
      <c r="E8" s="50"/>
      <c r="F8" s="50"/>
      <c r="G8" s="50"/>
      <c r="H8" s="50"/>
      <c r="I8" s="50"/>
      <c r="J8" s="50"/>
      <c r="K8" s="50"/>
      <c r="L8" s="50"/>
      <c r="M8" s="51"/>
    </row>
    <row r="9" spans="1:13" x14ac:dyDescent="0.25">
      <c r="A9" s="2" t="s">
        <v>8</v>
      </c>
      <c r="B9" s="3" t="s">
        <v>9</v>
      </c>
      <c r="C9" s="3" t="s">
        <v>10</v>
      </c>
      <c r="D9" s="3" t="s">
        <v>11</v>
      </c>
      <c r="E9" s="3" t="s">
        <v>12</v>
      </c>
      <c r="F9" s="3" t="s">
        <v>13</v>
      </c>
      <c r="G9" s="3" t="s">
        <v>14</v>
      </c>
      <c r="H9" s="3" t="s">
        <v>15</v>
      </c>
      <c r="I9" s="3" t="s">
        <v>16</v>
      </c>
      <c r="J9" s="3" t="s">
        <v>17</v>
      </c>
      <c r="K9" s="3" t="s">
        <v>18</v>
      </c>
      <c r="L9" s="3" t="s">
        <v>19</v>
      </c>
      <c r="M9" s="4" t="s">
        <v>20</v>
      </c>
    </row>
    <row r="10" spans="1:13" x14ac:dyDescent="0.25">
      <c r="A10" s="18">
        <v>44866</v>
      </c>
      <c r="B10" s="83">
        <v>0</v>
      </c>
      <c r="C10" s="11">
        <f>IF(B10=0,0,VLOOKUP(B10,'Formula &amp; Reference'!A3:C88,3,FALSE))</f>
        <v>0</v>
      </c>
      <c r="D10" s="83">
        <v>0</v>
      </c>
      <c r="E10" s="83">
        <v>0</v>
      </c>
      <c r="F10" s="14">
        <f>IF(B10=0,0,600)</f>
        <v>0</v>
      </c>
      <c r="G10" s="15">
        <v>0.38919999999999999</v>
      </c>
      <c r="H10" s="11">
        <f>(VLOOKUP(B10,'Formula &amp; Reference'!A3:B88,2,FALSE)+C10+D10+E10+F10)*G10</f>
        <v>0</v>
      </c>
      <c r="I10" s="83" t="s">
        <v>21</v>
      </c>
      <c r="J10" s="10">
        <f>IF(B10=0,0,VLOOKUP(I10,'Formula &amp; Reference'!L3:M5,2,FALSE))</f>
        <v>0</v>
      </c>
      <c r="K10" s="84">
        <v>0</v>
      </c>
      <c r="L10" s="11">
        <f>(VLOOKUP(B10,'Formula &amp; Reference'!A3:B88,2,FALSE)+D10)*K10</f>
        <v>0</v>
      </c>
      <c r="M10" s="11">
        <f>VLOOKUP(B10,'Formula &amp; Reference'!A3:B88,2,FALSE)+C10+D10+E10+F10+H10+J10+L10</f>
        <v>0</v>
      </c>
    </row>
    <row r="11" spans="1:13" x14ac:dyDescent="0.25">
      <c r="A11" s="18">
        <v>44896</v>
      </c>
      <c r="B11" s="83">
        <f>B10</f>
        <v>0</v>
      </c>
      <c r="C11" s="11">
        <f>IF(B11=0,0,VLOOKUP(B11,'Formula &amp; Reference'!A3:C88,3,FALSE))</f>
        <v>0</v>
      </c>
      <c r="D11" s="83">
        <f>IF(B11=0,0,D10)</f>
        <v>0</v>
      </c>
      <c r="E11" s="83">
        <f>IF(B11=0,0,E10)</f>
        <v>0</v>
      </c>
      <c r="F11" s="14">
        <f t="shared" ref="F11:F24" si="0">IF(B11=0,0,600)</f>
        <v>0</v>
      </c>
      <c r="G11" s="16">
        <v>0.38919999999999999</v>
      </c>
      <c r="H11" s="11">
        <f>(VLOOKUP(B11,'Formula &amp; Reference'!A3:B88,2,FALSE)+C11+D11+E11+F11)*G11</f>
        <v>0</v>
      </c>
      <c r="I11" s="83" t="str">
        <f>I10</f>
        <v>Non CCA Centre</v>
      </c>
      <c r="J11" s="10">
        <f>IF(B11=0,0,VLOOKUP(I11,'Formula &amp; Reference'!L3:M5,2,FALSE))</f>
        <v>0</v>
      </c>
      <c r="K11" s="84">
        <f>K10</f>
        <v>0</v>
      </c>
      <c r="L11" s="11">
        <f>(VLOOKUP(B11,'Formula &amp; Reference'!A3:B88,2,FALSE)+D11)*K11</f>
        <v>0</v>
      </c>
      <c r="M11" s="11">
        <f>VLOOKUP(B11,'Formula &amp; Reference'!A3:B88,2,FALSE)+C11+D11+E11+F11+H11+J11+L11</f>
        <v>0</v>
      </c>
    </row>
    <row r="12" spans="1:13" x14ac:dyDescent="0.25">
      <c r="A12" s="18">
        <v>44927</v>
      </c>
      <c r="B12" s="83">
        <f t="shared" ref="B12:B24" si="1">B11</f>
        <v>0</v>
      </c>
      <c r="C12" s="11">
        <f>IF(B12=0,0,VLOOKUP(B12,'Formula &amp; Reference'!A3:C88,3,FALSE))</f>
        <v>0</v>
      </c>
      <c r="D12" s="83">
        <f t="shared" ref="D12:D24" si="2">IF(B12=0,0,D11)</f>
        <v>0</v>
      </c>
      <c r="E12" s="83">
        <f t="shared" ref="E12:E24" si="3">IF(B12=0,0,E11)</f>
        <v>0</v>
      </c>
      <c r="F12" s="14">
        <f t="shared" si="0"/>
        <v>0</v>
      </c>
      <c r="G12" s="16">
        <v>0.38919999999999999</v>
      </c>
      <c r="H12" s="11">
        <f>(VLOOKUP(B12,'Formula &amp; Reference'!A3:B88,2,FALSE)+C12+D12+E12+F12)*G12</f>
        <v>0</v>
      </c>
      <c r="I12" s="83" t="str">
        <f t="shared" ref="I12:I24" si="4">I11</f>
        <v>Non CCA Centre</v>
      </c>
      <c r="J12" s="10">
        <f>IF(B12=0,0,VLOOKUP(I12,'Formula &amp; Reference'!L3:M5,2,FALSE))</f>
        <v>0</v>
      </c>
      <c r="K12" s="84">
        <f t="shared" ref="K12:K24" si="5">K11</f>
        <v>0</v>
      </c>
      <c r="L12" s="11">
        <f>(VLOOKUP(B12,'Formula &amp; Reference'!A3:B88,2,FALSE)+D12)*K12</f>
        <v>0</v>
      </c>
      <c r="M12" s="11">
        <f>VLOOKUP(B12,'Formula &amp; Reference'!A3:B88,2,FALSE)+C12+D12+E12+F12+H12+J12+L12</f>
        <v>0</v>
      </c>
    </row>
    <row r="13" spans="1:13" x14ac:dyDescent="0.25">
      <c r="A13" s="18">
        <v>44958</v>
      </c>
      <c r="B13" s="83">
        <f t="shared" si="1"/>
        <v>0</v>
      </c>
      <c r="C13" s="11">
        <f>IF(B13=0,0,VLOOKUP(B13,'Formula &amp; Reference'!A3:C88,3,FALSE))</f>
        <v>0</v>
      </c>
      <c r="D13" s="83">
        <f t="shared" si="2"/>
        <v>0</v>
      </c>
      <c r="E13" s="83">
        <f t="shared" si="3"/>
        <v>0</v>
      </c>
      <c r="F13" s="14">
        <f t="shared" si="0"/>
        <v>0</v>
      </c>
      <c r="G13" s="16">
        <v>0.41160000000000002</v>
      </c>
      <c r="H13" s="11">
        <f>(VLOOKUP(B13,'Formula &amp; Reference'!A3:B88,2,FALSE)+C13+D13+E13+F13)*G13</f>
        <v>0</v>
      </c>
      <c r="I13" s="83" t="str">
        <f t="shared" si="4"/>
        <v>Non CCA Centre</v>
      </c>
      <c r="J13" s="10">
        <f>IF(B13=0,0,VLOOKUP(I13,'Formula &amp; Reference'!L3:M5,2,FALSE))</f>
        <v>0</v>
      </c>
      <c r="K13" s="84">
        <f t="shared" si="5"/>
        <v>0</v>
      </c>
      <c r="L13" s="11">
        <f>(VLOOKUP(B13,'Formula &amp; Reference'!A3:B88,2,FALSE)+D13)*K13</f>
        <v>0</v>
      </c>
      <c r="M13" s="11">
        <f>VLOOKUP(B13,'Formula &amp; Reference'!A3:B88,2,FALSE)+C13+D13+E13+F13+H13+J13+L13</f>
        <v>0</v>
      </c>
    </row>
    <row r="14" spans="1:13" x14ac:dyDescent="0.25">
      <c r="A14" s="18">
        <v>44986</v>
      </c>
      <c r="B14" s="83">
        <f t="shared" si="1"/>
        <v>0</v>
      </c>
      <c r="C14" s="11">
        <f>IF(B14=0,0,VLOOKUP(B14,'Formula &amp; Reference'!A3:C88,3,FALSE))</f>
        <v>0</v>
      </c>
      <c r="D14" s="83">
        <f t="shared" si="2"/>
        <v>0</v>
      </c>
      <c r="E14" s="83">
        <f t="shared" si="3"/>
        <v>0</v>
      </c>
      <c r="F14" s="14">
        <f t="shared" si="0"/>
        <v>0</v>
      </c>
      <c r="G14" s="16">
        <v>0.41160000000000002</v>
      </c>
      <c r="H14" s="11">
        <f>(VLOOKUP(B14,'Formula &amp; Reference'!A3:B88,2,FALSE)+C14+D14+E14+F14)*G14</f>
        <v>0</v>
      </c>
      <c r="I14" s="83" t="str">
        <f t="shared" si="4"/>
        <v>Non CCA Centre</v>
      </c>
      <c r="J14" s="10">
        <f>IF(B14=0,0,VLOOKUP(I14,'Formula &amp; Reference'!L3:M5,2,FALSE))</f>
        <v>0</v>
      </c>
      <c r="K14" s="84">
        <f t="shared" si="5"/>
        <v>0</v>
      </c>
      <c r="L14" s="11">
        <f>(VLOOKUP(B14,'Formula &amp; Reference'!A3:B88,2,FALSE)+D14)*K14</f>
        <v>0</v>
      </c>
      <c r="M14" s="11">
        <f>VLOOKUP(B14,'Formula &amp; Reference'!A3:B88,2,FALSE)+C14+D14+E14+F14+H14+J14+L14</f>
        <v>0</v>
      </c>
    </row>
    <row r="15" spans="1:13" x14ac:dyDescent="0.25">
      <c r="A15" s="18">
        <v>45017</v>
      </c>
      <c r="B15" s="83">
        <f t="shared" si="1"/>
        <v>0</v>
      </c>
      <c r="C15" s="11">
        <f>IF(B15=0,0,VLOOKUP(B15,'Formula &amp; Reference'!A3:C88,3,FALSE))</f>
        <v>0</v>
      </c>
      <c r="D15" s="83">
        <f t="shared" si="2"/>
        <v>0</v>
      </c>
      <c r="E15" s="83">
        <f t="shared" si="3"/>
        <v>0</v>
      </c>
      <c r="F15" s="14">
        <f t="shared" si="0"/>
        <v>0</v>
      </c>
      <c r="G15" s="16">
        <v>0.41160000000000002</v>
      </c>
      <c r="H15" s="11">
        <f>(VLOOKUP(B15,'Formula &amp; Reference'!A3:B88,2,FALSE)+C15+D15+E15+F15)*G15</f>
        <v>0</v>
      </c>
      <c r="I15" s="83" t="str">
        <f t="shared" si="4"/>
        <v>Non CCA Centre</v>
      </c>
      <c r="J15" s="10">
        <f>IF(B15=0,0,VLOOKUP(I15,'Formula &amp; Reference'!L3:M5,2,FALSE))</f>
        <v>0</v>
      </c>
      <c r="K15" s="84">
        <f t="shared" si="5"/>
        <v>0</v>
      </c>
      <c r="L15" s="11">
        <f>(VLOOKUP(B15,'Formula &amp; Reference'!A3:B88,2,FALSE)+D15)*K15</f>
        <v>0</v>
      </c>
      <c r="M15" s="11">
        <f>VLOOKUP(B15,'Formula &amp; Reference'!A3:B88,2,FALSE)+C15+D15+E15+F14+H15+J15+L15</f>
        <v>0</v>
      </c>
    </row>
    <row r="16" spans="1:13" x14ac:dyDescent="0.25">
      <c r="A16" s="18">
        <v>45047</v>
      </c>
      <c r="B16" s="83">
        <f t="shared" si="1"/>
        <v>0</v>
      </c>
      <c r="C16" s="11">
        <f>IF(B16=0,0,VLOOKUP(B16,'Formula &amp; Reference'!A3:C88,3,FALSE))</f>
        <v>0</v>
      </c>
      <c r="D16" s="83">
        <f t="shared" si="2"/>
        <v>0</v>
      </c>
      <c r="E16" s="83">
        <f t="shared" si="3"/>
        <v>0</v>
      </c>
      <c r="F16" s="14">
        <f t="shared" si="0"/>
        <v>0</v>
      </c>
      <c r="G16" s="16">
        <v>0.41720000000000002</v>
      </c>
      <c r="H16" s="11">
        <f>(VLOOKUP(B16,'Formula &amp; Reference'!A3:B88,2,FALSE)+C16+D16+E16+F16)*G16</f>
        <v>0</v>
      </c>
      <c r="I16" s="83" t="str">
        <f t="shared" si="4"/>
        <v>Non CCA Centre</v>
      </c>
      <c r="J16" s="10">
        <f>IF(B16=0,0,VLOOKUP(I16,'Formula &amp; Reference'!L3:M5,2,FALSE))</f>
        <v>0</v>
      </c>
      <c r="K16" s="84">
        <f t="shared" si="5"/>
        <v>0</v>
      </c>
      <c r="L16" s="11">
        <f>(VLOOKUP(B16,'Formula &amp; Reference'!A3:B88,2,FALSE)+D16)*K16</f>
        <v>0</v>
      </c>
      <c r="M16" s="11">
        <f>VLOOKUP(B16,'Formula &amp; Reference'!A3:B88,2,FALSE)+C16+D16+E16+F16+H16+J16+L16</f>
        <v>0</v>
      </c>
    </row>
    <row r="17" spans="1:13" x14ac:dyDescent="0.25">
      <c r="A17" s="18">
        <v>45078</v>
      </c>
      <c r="B17" s="83">
        <f>B16</f>
        <v>0</v>
      </c>
      <c r="C17" s="11">
        <f>IF(B17=0,0,VLOOKUP(B17,'Formula &amp; Reference'!A3:C88,3,FALSE))</f>
        <v>0</v>
      </c>
      <c r="D17" s="83">
        <f t="shared" si="2"/>
        <v>0</v>
      </c>
      <c r="E17" s="83">
        <f t="shared" si="3"/>
        <v>0</v>
      </c>
      <c r="F17" s="14">
        <f t="shared" si="0"/>
        <v>0</v>
      </c>
      <c r="G17" s="16">
        <v>0.41720000000000002</v>
      </c>
      <c r="H17" s="11">
        <f>(VLOOKUP(B17,'Formula &amp; Reference'!A3:B88,2,FALSE)+C17+D17+E17+F17)*G17</f>
        <v>0</v>
      </c>
      <c r="I17" s="83" t="str">
        <f t="shared" si="4"/>
        <v>Non CCA Centre</v>
      </c>
      <c r="J17" s="10">
        <f>IF(B17=0,0,VLOOKUP(I17,'Formula &amp; Reference'!L3:M5,2,FALSE))</f>
        <v>0</v>
      </c>
      <c r="K17" s="84">
        <f t="shared" si="5"/>
        <v>0</v>
      </c>
      <c r="L17" s="11">
        <f>(VLOOKUP(B17,'Formula &amp; Reference'!A3:B88,2,FALSE)+D17)*K17</f>
        <v>0</v>
      </c>
      <c r="M17" s="11">
        <f>VLOOKUP(B17,'Formula &amp; Reference'!A3:B88,2,FALSE)+C17+D17+E17+F17+H17+J17+L17</f>
        <v>0</v>
      </c>
    </row>
    <row r="18" spans="1:13" x14ac:dyDescent="0.25">
      <c r="A18" s="18">
        <v>45108</v>
      </c>
      <c r="B18" s="83">
        <f t="shared" si="1"/>
        <v>0</v>
      </c>
      <c r="C18" s="11">
        <f>IF(B18=0,0,VLOOKUP(B18,'Formula &amp; Reference'!A3:C88,3,FALSE))</f>
        <v>0</v>
      </c>
      <c r="D18" s="83">
        <f t="shared" si="2"/>
        <v>0</v>
      </c>
      <c r="E18" s="83">
        <f t="shared" si="3"/>
        <v>0</v>
      </c>
      <c r="F18" s="14">
        <f t="shared" si="0"/>
        <v>0</v>
      </c>
      <c r="G18" s="16">
        <v>0.41720000000000002</v>
      </c>
      <c r="H18" s="11">
        <f>(VLOOKUP(B18,'Formula &amp; Reference'!A3:B88,2,FALSE)+C18+D18+E18+F18)*G18</f>
        <v>0</v>
      </c>
      <c r="I18" s="83" t="str">
        <f t="shared" si="4"/>
        <v>Non CCA Centre</v>
      </c>
      <c r="J18" s="10">
        <f>IF(B18=0,0,VLOOKUP(I18,'Formula &amp; Reference'!L3:M5,2,FALSE))</f>
        <v>0</v>
      </c>
      <c r="K18" s="84">
        <f t="shared" si="5"/>
        <v>0</v>
      </c>
      <c r="L18" s="11">
        <f>(VLOOKUP(B18,'Formula &amp; Reference'!A3:B88,2,FALSE)+D18)*K18</f>
        <v>0</v>
      </c>
      <c r="M18" s="11">
        <f>VLOOKUP(B18,'Formula &amp; Reference'!A3:B88,2,FALSE)+C18+D18+E18+F18+H18+J18+L18</f>
        <v>0</v>
      </c>
    </row>
    <row r="19" spans="1:13" x14ac:dyDescent="0.25">
      <c r="A19" s="18">
        <v>45139</v>
      </c>
      <c r="B19" s="83">
        <f t="shared" si="1"/>
        <v>0</v>
      </c>
      <c r="C19" s="11">
        <f>IF(B19=0,0,VLOOKUP(B19,'Formula &amp; Reference'!A3:C88,3,FALSE))</f>
        <v>0</v>
      </c>
      <c r="D19" s="83">
        <f t="shared" si="2"/>
        <v>0</v>
      </c>
      <c r="E19" s="83">
        <f t="shared" si="3"/>
        <v>0</v>
      </c>
      <c r="F19" s="14">
        <f t="shared" si="0"/>
        <v>0</v>
      </c>
      <c r="G19" s="16">
        <v>0.44240000000000002</v>
      </c>
      <c r="H19" s="11">
        <f>(VLOOKUP(B19,'Formula &amp; Reference'!A3:B88,2,FALSE)+C19+D19+E19+F19)*G19</f>
        <v>0</v>
      </c>
      <c r="I19" s="83" t="str">
        <f t="shared" si="4"/>
        <v>Non CCA Centre</v>
      </c>
      <c r="J19" s="10">
        <f>IF(B19=0,0,VLOOKUP(I19,'Formula &amp; Reference'!L3:M5,2,FALSE))</f>
        <v>0</v>
      </c>
      <c r="K19" s="84">
        <f t="shared" si="5"/>
        <v>0</v>
      </c>
      <c r="L19" s="11">
        <f>(VLOOKUP(B19,'Formula &amp; Reference'!A3:B88,2,FALSE)+D19)*K19</f>
        <v>0</v>
      </c>
      <c r="M19" s="11">
        <f>VLOOKUP(B19,'Formula &amp; Reference'!A3:B88,2,FALSE)+C19+D19+E19+F19+H19+J19+L19</f>
        <v>0</v>
      </c>
    </row>
    <row r="20" spans="1:13" x14ac:dyDescent="0.25">
      <c r="A20" s="18">
        <v>45170</v>
      </c>
      <c r="B20" s="83">
        <f t="shared" si="1"/>
        <v>0</v>
      </c>
      <c r="C20" s="11">
        <f>IF(B20=0,0,VLOOKUP(B20,'Formula &amp; Reference'!A3:C88,3,FALSE))</f>
        <v>0</v>
      </c>
      <c r="D20" s="83">
        <f t="shared" si="2"/>
        <v>0</v>
      </c>
      <c r="E20" s="83">
        <f t="shared" si="3"/>
        <v>0</v>
      </c>
      <c r="F20" s="14">
        <f t="shared" si="0"/>
        <v>0</v>
      </c>
      <c r="G20" s="16">
        <v>0.44240000000000002</v>
      </c>
      <c r="H20" s="11">
        <f>(VLOOKUP(B20,'Formula &amp; Reference'!A3:B88,2,FALSE)+C20+D20+E20+F20)*G20</f>
        <v>0</v>
      </c>
      <c r="I20" s="83" t="str">
        <f t="shared" si="4"/>
        <v>Non CCA Centre</v>
      </c>
      <c r="J20" s="10">
        <f>IF(B20=0,0,VLOOKUP(I20,'Formula &amp; Reference'!L3:M5,2,FALSE))</f>
        <v>0</v>
      </c>
      <c r="K20" s="84">
        <f t="shared" si="5"/>
        <v>0</v>
      </c>
      <c r="L20" s="11">
        <f>(VLOOKUP(B20,'Formula &amp; Reference'!A3:B88,2,FALSE)+D20)*K20</f>
        <v>0</v>
      </c>
      <c r="M20" s="11">
        <f>VLOOKUP(B20,'Formula &amp; Reference'!A3:B88,2,FALSE)+C20+D20+E20+F20+H20+J20+L20</f>
        <v>0</v>
      </c>
    </row>
    <row r="21" spans="1:13" x14ac:dyDescent="0.25">
      <c r="A21" s="18">
        <v>45200</v>
      </c>
      <c r="B21" s="83">
        <f t="shared" si="1"/>
        <v>0</v>
      </c>
      <c r="C21" s="11">
        <f>IF(B21=0,0,VLOOKUP(B21,'Formula &amp; Reference'!A3:C88,3,FALSE))</f>
        <v>0</v>
      </c>
      <c r="D21" s="83">
        <f t="shared" si="2"/>
        <v>0</v>
      </c>
      <c r="E21" s="83">
        <f t="shared" si="3"/>
        <v>0</v>
      </c>
      <c r="F21" s="14">
        <f t="shared" si="0"/>
        <v>0</v>
      </c>
      <c r="G21" s="16">
        <v>0.44240000000000002</v>
      </c>
      <c r="H21" s="11">
        <f>(VLOOKUP(B21,'Formula &amp; Reference'!A3:B88,2,FALSE)+C21+D21+E21+F21)*G21</f>
        <v>0</v>
      </c>
      <c r="I21" s="83" t="str">
        <f t="shared" si="4"/>
        <v>Non CCA Centre</v>
      </c>
      <c r="J21" s="10">
        <f>IF(B21=0,0,VLOOKUP(I21,'Formula &amp; Reference'!L3:M5,2,FALSE))</f>
        <v>0</v>
      </c>
      <c r="K21" s="84">
        <f t="shared" si="5"/>
        <v>0</v>
      </c>
      <c r="L21" s="11">
        <f>(VLOOKUP(B21,'Formula &amp; Reference'!A3:B88,2,FALSE)+D21)*K21</f>
        <v>0</v>
      </c>
      <c r="M21" s="11">
        <f>VLOOKUP(B21,'Formula &amp; Reference'!A3:B88,2,FALSE)+C21+D21+E21+F21+H21+J21+L21</f>
        <v>0</v>
      </c>
    </row>
    <row r="22" spans="1:13" x14ac:dyDescent="0.25">
      <c r="A22" s="18">
        <v>45231</v>
      </c>
      <c r="B22" s="83">
        <f>B21</f>
        <v>0</v>
      </c>
      <c r="C22" s="11">
        <f>IF(B22=0,0,VLOOKUP(B22,'Formula &amp; Reference'!A3:C88,3,FALSE))</f>
        <v>0</v>
      </c>
      <c r="D22" s="83">
        <f t="shared" si="2"/>
        <v>0</v>
      </c>
      <c r="E22" s="83">
        <f t="shared" si="3"/>
        <v>0</v>
      </c>
      <c r="F22" s="14">
        <f t="shared" si="0"/>
        <v>0</v>
      </c>
      <c r="G22" s="16">
        <v>0.48509999999999998</v>
      </c>
      <c r="H22" s="11">
        <f>(VLOOKUP(B22,'Formula &amp; Reference'!A3:B88,2,FALSE)+C22+D22+E22+F22)*G22</f>
        <v>0</v>
      </c>
      <c r="I22" s="83" t="str">
        <f t="shared" si="4"/>
        <v>Non CCA Centre</v>
      </c>
      <c r="J22" s="10">
        <f>IF(B22=0,0,VLOOKUP(I22,'Formula &amp; Reference'!L3:M5,2,FALSE))</f>
        <v>0</v>
      </c>
      <c r="K22" s="84">
        <f t="shared" si="5"/>
        <v>0</v>
      </c>
      <c r="L22" s="11">
        <f>(VLOOKUP(B22,'Formula &amp; Reference'!A3:B88,2,FALSE)+D22)*K22</f>
        <v>0</v>
      </c>
      <c r="M22" s="11">
        <f>VLOOKUP(B22,'Formula &amp; Reference'!A3:B88,2,FALSE)+C22+D22+E22+F22+H22+J22+L22</f>
        <v>0</v>
      </c>
    </row>
    <row r="23" spans="1:13" x14ac:dyDescent="0.25">
      <c r="A23" s="18">
        <v>45261</v>
      </c>
      <c r="B23" s="83">
        <f t="shared" si="1"/>
        <v>0</v>
      </c>
      <c r="C23" s="11">
        <f>IF(B23=0,0,VLOOKUP(B23,'Formula &amp; Reference'!A3:C88,3,FALSE))</f>
        <v>0</v>
      </c>
      <c r="D23" s="83">
        <f t="shared" si="2"/>
        <v>0</v>
      </c>
      <c r="E23" s="83">
        <f t="shared" si="3"/>
        <v>0</v>
      </c>
      <c r="F23" s="14">
        <f t="shared" si="0"/>
        <v>0</v>
      </c>
      <c r="G23" s="16">
        <v>0.48509999999999998</v>
      </c>
      <c r="H23" s="11">
        <f>(VLOOKUP(B23,'Formula &amp; Reference'!A3:B88,2,FALSE)+C23+D23+E23+F23)*G23</f>
        <v>0</v>
      </c>
      <c r="I23" s="83" t="str">
        <f t="shared" si="4"/>
        <v>Non CCA Centre</v>
      </c>
      <c r="J23" s="10">
        <f>IF(B23=0,0,VLOOKUP(I23,'Formula &amp; Reference'!L3:M5,2,FALSE))</f>
        <v>0</v>
      </c>
      <c r="K23" s="84">
        <f t="shared" si="5"/>
        <v>0</v>
      </c>
      <c r="L23" s="11">
        <f>(VLOOKUP(B23,'Formula &amp; Reference'!A3:B88,2,FALSE)+D23)*K23</f>
        <v>0</v>
      </c>
      <c r="M23" s="11">
        <f>VLOOKUP(B23,'Formula &amp; Reference'!A3:B88,2,FALSE)+C23+D23+E23+F23+H23+J23+L23</f>
        <v>0</v>
      </c>
    </row>
    <row r="24" spans="1:13" x14ac:dyDescent="0.25">
      <c r="A24" s="18">
        <v>45292</v>
      </c>
      <c r="B24" s="83">
        <f t="shared" si="1"/>
        <v>0</v>
      </c>
      <c r="C24" s="11">
        <f>IF(B24=0,0,VLOOKUP(B24,'Formula &amp; Reference'!A3:C88,3,FALSE))</f>
        <v>0</v>
      </c>
      <c r="D24" s="83">
        <f t="shared" si="2"/>
        <v>0</v>
      </c>
      <c r="E24" s="83">
        <f t="shared" si="3"/>
        <v>0</v>
      </c>
      <c r="F24" s="14">
        <f t="shared" si="0"/>
        <v>0</v>
      </c>
      <c r="G24" s="16">
        <v>0.48509999999999998</v>
      </c>
      <c r="H24" s="11">
        <f>(VLOOKUP(B24,'Formula &amp; Reference'!A3:B88,2,FALSE)+C24+D24+E24+F24)*G24</f>
        <v>0</v>
      </c>
      <c r="I24" s="83" t="str">
        <f t="shared" si="4"/>
        <v>Non CCA Centre</v>
      </c>
      <c r="J24" s="10">
        <f>IF(B24=0,0,VLOOKUP(I24,'Formula &amp; Reference'!L3:M5,2,FALSE))</f>
        <v>0</v>
      </c>
      <c r="K24" s="84">
        <f t="shared" si="5"/>
        <v>0</v>
      </c>
      <c r="L24" s="11">
        <f>(VLOOKUP(B24,'Formula &amp; Reference'!A3:B88,2,FALSE)+D24)*K24</f>
        <v>0</v>
      </c>
      <c r="M24" s="11">
        <f>VLOOKUP(B24,'Formula &amp; Reference'!A3:B88,2,FALSE)+C24+D24+E24+F24+H24+J24+L24</f>
        <v>0</v>
      </c>
    </row>
    <row r="25" spans="1:13" x14ac:dyDescent="0.25">
      <c r="M25" s="19">
        <f>SUM(M10:M24)</f>
        <v>0</v>
      </c>
    </row>
    <row r="28" spans="1:13" x14ac:dyDescent="0.25">
      <c r="A28" s="49" t="s">
        <v>22</v>
      </c>
      <c r="B28" s="50"/>
      <c r="C28" s="50"/>
      <c r="D28" s="50"/>
      <c r="E28" s="50"/>
      <c r="F28" s="50"/>
      <c r="G28" s="50"/>
      <c r="H28" s="50"/>
      <c r="I28" s="50"/>
      <c r="J28" s="50"/>
      <c r="K28" s="50"/>
      <c r="L28" s="50"/>
      <c r="M28" s="51"/>
    </row>
    <row r="29" spans="1:13" x14ac:dyDescent="0.25">
      <c r="A29" s="2" t="s">
        <v>8</v>
      </c>
      <c r="B29" s="3" t="s">
        <v>9</v>
      </c>
      <c r="C29" s="3" t="s">
        <v>10</v>
      </c>
      <c r="D29" s="3" t="s">
        <v>11</v>
      </c>
      <c r="E29" s="3" t="s">
        <v>12</v>
      </c>
      <c r="F29" s="3" t="s">
        <v>13</v>
      </c>
      <c r="G29" s="3" t="s">
        <v>14</v>
      </c>
      <c r="H29" s="3" t="s">
        <v>15</v>
      </c>
      <c r="I29" s="3" t="s">
        <v>16</v>
      </c>
      <c r="J29" s="3" t="s">
        <v>17</v>
      </c>
      <c r="K29" s="3" t="s">
        <v>18</v>
      </c>
      <c r="L29" s="3" t="s">
        <v>19</v>
      </c>
      <c r="M29" s="4" t="s">
        <v>20</v>
      </c>
    </row>
    <row r="30" spans="1:13" x14ac:dyDescent="0.25">
      <c r="A30" s="18">
        <v>44866</v>
      </c>
      <c r="B30" s="34">
        <f>VLOOKUP(B10,'Formula &amp; Reference'!A3:D88,4,FALSE)</f>
        <v>0</v>
      </c>
      <c r="C30" s="11">
        <f>VLOOKUP(B30,'Formula &amp; Reference'!D3:F88,3,FALSE)</f>
        <v>0</v>
      </c>
      <c r="D30" s="10">
        <f>VLOOKUP(D10,'Formula &amp; Reference'!O4:P6,2,FALSE)</f>
        <v>0</v>
      </c>
      <c r="E30" s="10">
        <f>VLOOKUP(E10,'Formula &amp; Reference'!O10:P16,2,FALSE)</f>
        <v>0</v>
      </c>
      <c r="F30" s="14">
        <f>VLOOKUP(F10,'Formula &amp; Reference'!O19:P20,2,FALSE)</f>
        <v>0</v>
      </c>
      <c r="G30" s="25">
        <v>6.0999999999999999E-2</v>
      </c>
      <c r="H30" s="11">
        <f>(VLOOKUP(B30,'Formula &amp; Reference'!D3:E88,2,FALSE)+C30+D30+E30+F30)*G30</f>
        <v>0</v>
      </c>
      <c r="I30" s="10" t="str">
        <f t="shared" ref="I30:I44" si="6">I10</f>
        <v>Non CCA Centre</v>
      </c>
      <c r="J30" s="10">
        <f>IF(B30=0,0,VLOOKUP(I30,'Formula &amp; Reference'!L3:N5,3,FALSE))</f>
        <v>0</v>
      </c>
      <c r="K30" s="17">
        <f t="shared" ref="K30:K44" si="7">K10</f>
        <v>0</v>
      </c>
      <c r="L30" s="11">
        <f>(VLOOKUP(B30,'Formula &amp; Reference'!D3:E88,2,FALSE)+D30)*K30</f>
        <v>0</v>
      </c>
      <c r="M30" s="11">
        <f>VLOOKUP(B30,'Formula &amp; Reference'!D3:E88,2,FALSE)+C30+D30+E30+F30+H30+J30+L30</f>
        <v>0</v>
      </c>
    </row>
    <row r="31" spans="1:13" x14ac:dyDescent="0.25">
      <c r="A31" s="18">
        <v>44896</v>
      </c>
      <c r="B31" s="34">
        <f>VLOOKUP(B11,'Formula &amp; Reference'!A3:D88,4,FALSE)</f>
        <v>0</v>
      </c>
      <c r="C31" s="11">
        <f>VLOOKUP(B31,'Formula &amp; Reference'!D3:F88,3,FALSE)</f>
        <v>0</v>
      </c>
      <c r="D31" s="10">
        <f>VLOOKUP(D11,'Formula &amp; Reference'!O4:P6,2,FALSE)</f>
        <v>0</v>
      </c>
      <c r="E31" s="10">
        <f>VLOOKUP(E11,'Formula &amp; Reference'!O10:P16,2,FALSE)</f>
        <v>0</v>
      </c>
      <c r="F31" s="14">
        <f>VLOOKUP(F11,'Formula &amp; Reference'!O19:P20,2,FALSE)</f>
        <v>0</v>
      </c>
      <c r="G31" s="25">
        <v>6.0999999999999999E-2</v>
      </c>
      <c r="H31" s="11">
        <f>(VLOOKUP(B31,'Formula &amp; Reference'!D3:E88,2,FALSE)+C31+D31+E31+F31)*G31</f>
        <v>0</v>
      </c>
      <c r="I31" s="10" t="str">
        <f t="shared" si="6"/>
        <v>Non CCA Centre</v>
      </c>
      <c r="J31" s="10">
        <f>IF(B31=0,0,VLOOKUP(I31,'Formula &amp; Reference'!L3:N5,3,FALSE))</f>
        <v>0</v>
      </c>
      <c r="K31" s="17">
        <f t="shared" si="7"/>
        <v>0</v>
      </c>
      <c r="L31" s="11">
        <f>(VLOOKUP(B31,'Formula &amp; Reference'!D3:E88,2,FALSE)+D31)*K31</f>
        <v>0</v>
      </c>
      <c r="M31" s="11">
        <f>VLOOKUP(B31,'Formula &amp; Reference'!D3:E88,2,FALSE)+C31+D31+E31+F31+J31+L31+H31</f>
        <v>0</v>
      </c>
    </row>
    <row r="32" spans="1:13" x14ac:dyDescent="0.25">
      <c r="A32" s="18">
        <v>44927</v>
      </c>
      <c r="B32" s="34">
        <f>VLOOKUP(B12,'Formula &amp; Reference'!A3:D88,4,FALSE)</f>
        <v>0</v>
      </c>
      <c r="C32" s="11">
        <f>VLOOKUP(B32,'Formula &amp; Reference'!D3:F88,3,FALSE)</f>
        <v>0</v>
      </c>
      <c r="D32" s="10">
        <f>VLOOKUP(D12,'Formula &amp; Reference'!O4:P6,2,FALSE)</f>
        <v>0</v>
      </c>
      <c r="E32" s="10">
        <f>VLOOKUP(E12,'Formula &amp; Reference'!O10:P16,2,FALSE)</f>
        <v>0</v>
      </c>
      <c r="F32" s="14">
        <f>VLOOKUP(F12,'Formula &amp; Reference'!O19:P20,2,FALSE)</f>
        <v>0</v>
      </c>
      <c r="G32" s="25">
        <v>6.0999999999999999E-2</v>
      </c>
      <c r="H32" s="11">
        <f>(VLOOKUP(B32,'Formula &amp; Reference'!D3:E88,2,FALSE)+C32+D32+E32+F32)*G32</f>
        <v>0</v>
      </c>
      <c r="I32" s="10" t="str">
        <f t="shared" si="6"/>
        <v>Non CCA Centre</v>
      </c>
      <c r="J32" s="10">
        <f>IF(B32=0,0,VLOOKUP(I32,'Formula &amp; Reference'!L3:N5,3,FALSE))</f>
        <v>0</v>
      </c>
      <c r="K32" s="17">
        <f t="shared" si="7"/>
        <v>0</v>
      </c>
      <c r="L32" s="11">
        <f>(VLOOKUP(B32,'Formula &amp; Reference'!D3:E88,2,FALSE)+D32)*K32</f>
        <v>0</v>
      </c>
      <c r="M32" s="11">
        <f>VLOOKUP(B32,'Formula &amp; Reference'!D3:E88,2,FALSE)+C32+D32+E32+F32+J32+L32+H32</f>
        <v>0</v>
      </c>
    </row>
    <row r="33" spans="1:13" x14ac:dyDescent="0.25">
      <c r="A33" s="18">
        <v>44958</v>
      </c>
      <c r="B33" s="34">
        <f>VLOOKUP(B13,'Formula &amp; Reference'!A3:D88,4,FALSE)</f>
        <v>0</v>
      </c>
      <c r="C33" s="11">
        <f>VLOOKUP(B33,'Formula &amp; Reference'!D3:F88,3,FALSE)</f>
        <v>0</v>
      </c>
      <c r="D33" s="10">
        <f>VLOOKUP(D13,'Formula &amp; Reference'!O4:P6,2,FALSE)</f>
        <v>0</v>
      </c>
      <c r="E33" s="10">
        <f>VLOOKUP(E13,'Formula &amp; Reference'!O10:P16,2,FALSE)</f>
        <v>0</v>
      </c>
      <c r="F33" s="14">
        <f>VLOOKUP(F13,'Formula &amp; Reference'!O19:P20,2,FALSE)</f>
        <v>0</v>
      </c>
      <c r="G33" s="25">
        <v>7.6999999999999999E-2</v>
      </c>
      <c r="H33" s="11">
        <f>(VLOOKUP(B33,'Formula &amp; Reference'!D3:E88,2,FALSE)+C33+D33+E33+F33)*G33</f>
        <v>0</v>
      </c>
      <c r="I33" s="10" t="str">
        <f t="shared" si="6"/>
        <v>Non CCA Centre</v>
      </c>
      <c r="J33" s="10">
        <f>IF(B33=0,0,VLOOKUP(I33,'Formula &amp; Reference'!L3:N5,3,FALSE))</f>
        <v>0</v>
      </c>
      <c r="K33" s="17">
        <f t="shared" si="7"/>
        <v>0</v>
      </c>
      <c r="L33" s="11">
        <f>(VLOOKUP(B33,'Formula &amp; Reference'!D3:E88,2,FALSE)+D33)*K33</f>
        <v>0</v>
      </c>
      <c r="M33" s="11">
        <f>VLOOKUP(B33,'Formula &amp; Reference'!D3:E88,2,FALSE)+C33+D33+E33+F33+J33+L33+H33</f>
        <v>0</v>
      </c>
    </row>
    <row r="34" spans="1:13" x14ac:dyDescent="0.25">
      <c r="A34" s="18">
        <v>44986</v>
      </c>
      <c r="B34" s="34">
        <f>VLOOKUP(B14,'Formula &amp; Reference'!A3:D88,4,FALSE)</f>
        <v>0</v>
      </c>
      <c r="C34" s="11">
        <f>VLOOKUP(B34,'Formula &amp; Reference'!D3:F88,3,FALSE)</f>
        <v>0</v>
      </c>
      <c r="D34" s="10">
        <f>VLOOKUP(D14,'Formula &amp; Reference'!O4:P6,2,FALSE)</f>
        <v>0</v>
      </c>
      <c r="E34" s="10">
        <f>VLOOKUP(E14,'Formula &amp; Reference'!O10:P16,2,FALSE)</f>
        <v>0</v>
      </c>
      <c r="F34" s="14">
        <f>VLOOKUP(F14,'Formula &amp; Reference'!O19:P20,2,FALSE)</f>
        <v>0</v>
      </c>
      <c r="G34" s="25">
        <v>7.6999999999999999E-2</v>
      </c>
      <c r="H34" s="11">
        <f>(VLOOKUP(B34,'Formula &amp; Reference'!D3:E88,2,FALSE)+C34+D34+E34+F34)*G34</f>
        <v>0</v>
      </c>
      <c r="I34" s="10" t="str">
        <f t="shared" si="6"/>
        <v>Non CCA Centre</v>
      </c>
      <c r="J34" s="10">
        <f>IF(B34=0,0,VLOOKUP(I34,'Formula &amp; Reference'!L3:N5,3,FALSE))</f>
        <v>0</v>
      </c>
      <c r="K34" s="17">
        <f t="shared" si="7"/>
        <v>0</v>
      </c>
      <c r="L34" s="11">
        <f>(VLOOKUP(B34,'Formula &amp; Reference'!D3:E88,2,FALSE)+D34)*K34</f>
        <v>0</v>
      </c>
      <c r="M34" s="11">
        <f>VLOOKUP(B34,'Formula &amp; Reference'!D3:E88,2,FALSE)+C34+D34+E34+F34+J34+L34+H34</f>
        <v>0</v>
      </c>
    </row>
    <row r="35" spans="1:13" x14ac:dyDescent="0.25">
      <c r="A35" s="18">
        <v>45017</v>
      </c>
      <c r="B35" s="34">
        <f>VLOOKUP(B15,'Formula &amp; Reference'!A3:D88,4,FALSE)</f>
        <v>0</v>
      </c>
      <c r="C35" s="11">
        <f>VLOOKUP(B35,'Formula &amp; Reference'!D3:F88,3,FALSE)</f>
        <v>0</v>
      </c>
      <c r="D35" s="10">
        <f>VLOOKUP(D15,'Formula &amp; Reference'!O4:P6,2,FALSE)</f>
        <v>0</v>
      </c>
      <c r="E35" s="10">
        <f>VLOOKUP(E15,'Formula &amp; Reference'!O10:P16,2,FALSE)</f>
        <v>0</v>
      </c>
      <c r="F35" s="14">
        <f>VLOOKUP(F15,'Formula &amp; Reference'!O19:P20,2,FALSE)</f>
        <v>0</v>
      </c>
      <c r="G35" s="25">
        <v>7.6999999999999999E-2</v>
      </c>
      <c r="H35" s="11">
        <f>(VLOOKUP(B35,'Formula &amp; Reference'!D3:E88,2,FALSE)+C35+D35+E35+F35)*G35</f>
        <v>0</v>
      </c>
      <c r="I35" s="10" t="str">
        <f t="shared" si="6"/>
        <v>Non CCA Centre</v>
      </c>
      <c r="J35" s="10">
        <f>IF(B35=0,0,VLOOKUP(I35,'Formula &amp; Reference'!L3:N5,3,FALSE))</f>
        <v>0</v>
      </c>
      <c r="K35" s="17">
        <f t="shared" si="7"/>
        <v>0</v>
      </c>
      <c r="L35" s="11">
        <f>(VLOOKUP(B35,'Formula &amp; Reference'!D3:E88,2,FALSE)+D35)*K35</f>
        <v>0</v>
      </c>
      <c r="M35" s="11">
        <f>VLOOKUP(B35,'Formula &amp; Reference'!D3:E88,2,FALSE)+C35+D35+E35+F35+J35+L35+H35</f>
        <v>0</v>
      </c>
    </row>
    <row r="36" spans="1:13" x14ac:dyDescent="0.25">
      <c r="A36" s="18">
        <v>45047</v>
      </c>
      <c r="B36" s="34">
        <f>VLOOKUP(B16,'Formula &amp; Reference'!A3:D88,4,FALSE)</f>
        <v>0</v>
      </c>
      <c r="C36" s="11">
        <f>VLOOKUP(B36,'Formula &amp; Reference'!D3:F88,3,FALSE)</f>
        <v>0</v>
      </c>
      <c r="D36" s="10">
        <f>VLOOKUP(D16,'Formula &amp; Reference'!O4:P6,2,FALSE)</f>
        <v>0</v>
      </c>
      <c r="E36" s="10">
        <f>VLOOKUP(E16,'Formula &amp; Reference'!O10:P16,2,FALSE)</f>
        <v>0</v>
      </c>
      <c r="F36" s="14">
        <f>VLOOKUP(F16,'Formula &amp; Reference'!O19:P20,2,FALSE)</f>
        <v>0</v>
      </c>
      <c r="G36" s="25">
        <v>8.1000000000000003E-2</v>
      </c>
      <c r="H36" s="11">
        <f>(VLOOKUP(B36,'Formula &amp; Reference'!D3:E88,2,FALSE)+C36+D36+E36+F36)*G36</f>
        <v>0</v>
      </c>
      <c r="I36" s="10" t="str">
        <f t="shared" si="6"/>
        <v>Non CCA Centre</v>
      </c>
      <c r="J36" s="10">
        <f>IF(B36=0,0,VLOOKUP(I36,'Formula &amp; Reference'!L3:N5,3,FALSE))</f>
        <v>0</v>
      </c>
      <c r="K36" s="17">
        <f t="shared" si="7"/>
        <v>0</v>
      </c>
      <c r="L36" s="11">
        <f>(VLOOKUP(B36,'Formula &amp; Reference'!D3:E88,2,FALSE)+D36)*K36</f>
        <v>0</v>
      </c>
      <c r="M36" s="11">
        <f>VLOOKUP(B36,'Formula &amp; Reference'!D3:E88,2,FALSE)+C36+D36+E36+F36+J36+L36+H36</f>
        <v>0</v>
      </c>
    </row>
    <row r="37" spans="1:13" x14ac:dyDescent="0.25">
      <c r="A37" s="18">
        <v>45078</v>
      </c>
      <c r="B37" s="34">
        <f>VLOOKUP(B17,'Formula &amp; Reference'!A3:D88,4,FALSE)</f>
        <v>0</v>
      </c>
      <c r="C37" s="11">
        <f>VLOOKUP(B37,'Formula &amp; Reference'!D3:F88,3,FALSE)</f>
        <v>0</v>
      </c>
      <c r="D37" s="10">
        <f>VLOOKUP(D17,'Formula &amp; Reference'!O4:P6,2,FALSE)</f>
        <v>0</v>
      </c>
      <c r="E37" s="10">
        <f>VLOOKUP(E17,'Formula &amp; Reference'!O10:P16,2,FALSE)</f>
        <v>0</v>
      </c>
      <c r="F37" s="14">
        <f>VLOOKUP(F17,'Formula &amp; Reference'!O19:P20,2,FALSE)</f>
        <v>0</v>
      </c>
      <c r="G37" s="25">
        <v>8.1000000000000003E-2</v>
      </c>
      <c r="H37" s="11">
        <f>(VLOOKUP(B37,'Formula &amp; Reference'!D3:E88,2,FALSE)+C37+D37+E37+F37)*G37</f>
        <v>0</v>
      </c>
      <c r="I37" s="10" t="str">
        <f t="shared" si="6"/>
        <v>Non CCA Centre</v>
      </c>
      <c r="J37" s="10">
        <f>IF(B37=0,0,VLOOKUP(I37,'Formula &amp; Reference'!L3:N5,3,FALSE))</f>
        <v>0</v>
      </c>
      <c r="K37" s="17">
        <f t="shared" si="7"/>
        <v>0</v>
      </c>
      <c r="L37" s="11">
        <f>(VLOOKUP(B37,'Formula &amp; Reference'!D3:E88,2,FALSE)+D37)*K37</f>
        <v>0</v>
      </c>
      <c r="M37" s="11">
        <f>VLOOKUP(B37,'Formula &amp; Reference'!D3:E88,2,FALSE)+C37+D37+E37+F37+J37+L37+H37</f>
        <v>0</v>
      </c>
    </row>
    <row r="38" spans="1:13" x14ac:dyDescent="0.25">
      <c r="A38" s="18">
        <v>45108</v>
      </c>
      <c r="B38" s="34">
        <f>VLOOKUP(B18,'Formula &amp; Reference'!A3:D88,4,FALSE)</f>
        <v>0</v>
      </c>
      <c r="C38" s="11">
        <f>VLOOKUP(B38,'Formula &amp; Reference'!D3:F88,3,FALSE)</f>
        <v>0</v>
      </c>
      <c r="D38" s="10">
        <f>VLOOKUP(D18,'Formula &amp; Reference'!O4:P6,2,FALSE)</f>
        <v>0</v>
      </c>
      <c r="E38" s="10">
        <f>VLOOKUP(E18,'Formula &amp; Reference'!O10:P16,2,FALSE)</f>
        <v>0</v>
      </c>
      <c r="F38" s="14">
        <f>VLOOKUP(F18,'Formula &amp; Reference'!O19:P20,2,FALSE)</f>
        <v>0</v>
      </c>
      <c r="G38" s="25">
        <v>8.1000000000000003E-2</v>
      </c>
      <c r="H38" s="11">
        <f>(VLOOKUP(B38,'Formula &amp; Reference'!D3:E88,2,FALSE)+C38+D38+E38+F38)*G38</f>
        <v>0</v>
      </c>
      <c r="I38" s="10" t="str">
        <f t="shared" si="6"/>
        <v>Non CCA Centre</v>
      </c>
      <c r="J38" s="10">
        <f>IF(B38=0,0,VLOOKUP(I38,'Formula &amp; Reference'!L3:N5,3,FALSE))</f>
        <v>0</v>
      </c>
      <c r="K38" s="17">
        <f t="shared" si="7"/>
        <v>0</v>
      </c>
      <c r="L38" s="11">
        <f>(VLOOKUP(B38,'Formula &amp; Reference'!D3:E88,2,FALSE)+D38)*K38</f>
        <v>0</v>
      </c>
      <c r="M38" s="11">
        <f>VLOOKUP(B38,'Formula &amp; Reference'!D3:E88,2,FALSE)+C38+D38+E38+F38+J38+L38+H38</f>
        <v>0</v>
      </c>
    </row>
    <row r="39" spans="1:13" x14ac:dyDescent="0.25">
      <c r="A39" s="18">
        <v>45139</v>
      </c>
      <c r="B39" s="34">
        <f>VLOOKUP(B19,'Formula &amp; Reference'!A3:D88,4,FALSE)</f>
        <v>0</v>
      </c>
      <c r="C39" s="11">
        <f>VLOOKUP(B39,'Formula &amp; Reference'!D3:F88,3,FALSE)</f>
        <v>0</v>
      </c>
      <c r="D39" s="10">
        <f>VLOOKUP(D19,'Formula &amp; Reference'!O4:P6,2,FALSE)</f>
        <v>0</v>
      </c>
      <c r="E39" s="10">
        <f>VLOOKUP(E19,'Formula &amp; Reference'!O10:P16,2,FALSE)</f>
        <v>0</v>
      </c>
      <c r="F39" s="14">
        <f>VLOOKUP(F19,'Formula &amp; Reference'!O19:P20,2,FALSE)</f>
        <v>0</v>
      </c>
      <c r="G39" s="25">
        <v>9.9000000000000005E-2</v>
      </c>
      <c r="H39" s="11">
        <f>(VLOOKUP(B39,'Formula &amp; Reference'!D3:E88,2,FALSE)+C39+D39+E39+F39)*G39</f>
        <v>0</v>
      </c>
      <c r="I39" s="10" t="str">
        <f t="shared" si="6"/>
        <v>Non CCA Centre</v>
      </c>
      <c r="J39" s="10">
        <f>IF(B39=0,0,VLOOKUP(I39,'Formula &amp; Reference'!L3:N5,3,FALSE))</f>
        <v>0</v>
      </c>
      <c r="K39" s="17">
        <f t="shared" si="7"/>
        <v>0</v>
      </c>
      <c r="L39" s="11">
        <f>(VLOOKUP(B39,'Formula &amp; Reference'!D3:E88,2,FALSE)+D39)*K39</f>
        <v>0</v>
      </c>
      <c r="M39" s="11">
        <f>VLOOKUP(B39,'Formula &amp; Reference'!D3:E88,2,FALSE)+C39+D39+E39+F39+J39+L39+H39</f>
        <v>0</v>
      </c>
    </row>
    <row r="40" spans="1:13" x14ac:dyDescent="0.25">
      <c r="A40" s="18">
        <v>45170</v>
      </c>
      <c r="B40" s="34">
        <f>VLOOKUP(B20,'Formula &amp; Reference'!A3:D88,4,FALSE)</f>
        <v>0</v>
      </c>
      <c r="C40" s="11">
        <f>VLOOKUP(B40,'Formula &amp; Reference'!D3:F88,3,FALSE)</f>
        <v>0</v>
      </c>
      <c r="D40" s="10">
        <f>VLOOKUP(D20,'Formula &amp; Reference'!O4:P6,2,FALSE)</f>
        <v>0</v>
      </c>
      <c r="E40" s="10">
        <f>VLOOKUP(E20,'Formula &amp; Reference'!O10:P16,2,FALSE)</f>
        <v>0</v>
      </c>
      <c r="F40" s="14">
        <f>VLOOKUP(F20,'Formula &amp; Reference'!O19:P20,2,FALSE)</f>
        <v>0</v>
      </c>
      <c r="G40" s="25">
        <v>9.9000000000000005E-2</v>
      </c>
      <c r="H40" s="11">
        <f>(VLOOKUP(B40,'Formula &amp; Reference'!D3:E88,2,FALSE)+C40+D40+E40+F40)*G40</f>
        <v>0</v>
      </c>
      <c r="I40" s="10" t="str">
        <f t="shared" si="6"/>
        <v>Non CCA Centre</v>
      </c>
      <c r="J40" s="10">
        <f>IF(B40=0,0,VLOOKUP(I40,'Formula &amp; Reference'!L3:N5,3,FALSE))</f>
        <v>0</v>
      </c>
      <c r="K40" s="17">
        <f t="shared" si="7"/>
        <v>0</v>
      </c>
      <c r="L40" s="11">
        <f>(VLOOKUP(B40,'Formula &amp; Reference'!D3:E88,2,FALSE)+D40)*K40</f>
        <v>0</v>
      </c>
      <c r="M40" s="11">
        <f>VLOOKUP(B40,'Formula &amp; Reference'!D3:E88,2,FALSE)+C40+D40+E40+F40+J40+L40+H40</f>
        <v>0</v>
      </c>
    </row>
    <row r="41" spans="1:13" x14ac:dyDescent="0.25">
      <c r="A41" s="18">
        <v>45200</v>
      </c>
      <c r="B41" s="34">
        <f>VLOOKUP(B21,'Formula &amp; Reference'!A3:D88,4,FALSE)</f>
        <v>0</v>
      </c>
      <c r="C41" s="11">
        <f>VLOOKUP(B41,'Formula &amp; Reference'!D3:F88,3,FALSE)</f>
        <v>0</v>
      </c>
      <c r="D41" s="10">
        <f>VLOOKUP(D21,'Formula &amp; Reference'!O4:P6,2,FALSE)</f>
        <v>0</v>
      </c>
      <c r="E41" s="10">
        <f>VLOOKUP(E21,'Formula &amp; Reference'!O10:P16,2,FALSE)</f>
        <v>0</v>
      </c>
      <c r="F41" s="14">
        <f>VLOOKUP(F21,'Formula &amp; Reference'!O19:P20,2,FALSE)</f>
        <v>0</v>
      </c>
      <c r="G41" s="25">
        <v>9.9000000000000005E-2</v>
      </c>
      <c r="H41" s="11">
        <f>(VLOOKUP(B41,'Formula &amp; Reference'!D3:E88,2,FALSE)+C41+D41+E41+F41)*G41</f>
        <v>0</v>
      </c>
      <c r="I41" s="10" t="str">
        <f t="shared" si="6"/>
        <v>Non CCA Centre</v>
      </c>
      <c r="J41" s="10">
        <f>IF(B41=0,0,VLOOKUP(I41,'Formula &amp; Reference'!L3:N5,3,FALSE))</f>
        <v>0</v>
      </c>
      <c r="K41" s="17">
        <f t="shared" si="7"/>
        <v>0</v>
      </c>
      <c r="L41" s="11">
        <f>(VLOOKUP(B41,'Formula &amp; Reference'!D3:E88,2,FALSE)+D41)*K41</f>
        <v>0</v>
      </c>
      <c r="M41" s="11">
        <f>VLOOKUP(B41,'Formula &amp; Reference'!D3:E88,2,FALSE)+C41+D41+E41+F41+J41+L41+H3</f>
        <v>0</v>
      </c>
    </row>
    <row r="42" spans="1:13" x14ac:dyDescent="0.25">
      <c r="A42" s="18">
        <v>45231</v>
      </c>
      <c r="B42" s="34">
        <f>VLOOKUP(B22,'Formula &amp; Reference'!A3:D88,4,FALSE)</f>
        <v>0</v>
      </c>
      <c r="C42" s="11">
        <f>VLOOKUP(B42,'Formula &amp; Reference'!D3:F88,3,FALSE)</f>
        <v>0</v>
      </c>
      <c r="D42" s="10">
        <f>VLOOKUP(D22,'Formula &amp; Reference'!O4:P6,2,FALSE)</f>
        <v>0</v>
      </c>
      <c r="E42" s="10">
        <f>VLOOKUP(E22,'Formula &amp; Reference'!O10:P16,2,FALSE)</f>
        <v>0</v>
      </c>
      <c r="F42" s="14">
        <f>VLOOKUP(F22,'Formula &amp; Reference'!O19:P20,2,FALSE)</f>
        <v>0</v>
      </c>
      <c r="G42" s="25">
        <v>0.1295</v>
      </c>
      <c r="H42" s="11">
        <f>(VLOOKUP(B42,'Formula &amp; Reference'!D3:E88,2,FALSE)+C42+D42+E42+F42)*G42</f>
        <v>0</v>
      </c>
      <c r="I42" s="10" t="str">
        <f t="shared" si="6"/>
        <v>Non CCA Centre</v>
      </c>
      <c r="J42" s="10">
        <f>IF(B42=0,0,VLOOKUP(I42,'Formula &amp; Reference'!L3:N5,3,FALSE))</f>
        <v>0</v>
      </c>
      <c r="K42" s="17">
        <f t="shared" si="7"/>
        <v>0</v>
      </c>
      <c r="L42" s="11">
        <f>(VLOOKUP(B42,'Formula &amp; Reference'!D3:E88,2,FALSE)+D42)*K42</f>
        <v>0</v>
      </c>
      <c r="M42" s="11">
        <f>VLOOKUP(B42,'Formula &amp; Reference'!D3:E88,2,FALSE)+C42+D42+E42+F42+J42+L42+H42</f>
        <v>0</v>
      </c>
    </row>
    <row r="43" spans="1:13" x14ac:dyDescent="0.25">
      <c r="A43" s="18">
        <v>45261</v>
      </c>
      <c r="B43" s="34">
        <f>VLOOKUP(B23,'Formula &amp; Reference'!A3:D88,4,FALSE)</f>
        <v>0</v>
      </c>
      <c r="C43" s="11">
        <f>VLOOKUP(B43,'Formula &amp; Reference'!D3:F88,3,FALSE)</f>
        <v>0</v>
      </c>
      <c r="D43" s="10">
        <f>VLOOKUP(D23,'Formula &amp; Reference'!O4:P6,2,FALSE)</f>
        <v>0</v>
      </c>
      <c r="E43" s="10">
        <f>VLOOKUP(E23,'Formula &amp; Reference'!O10:P16,2,FALSE)</f>
        <v>0</v>
      </c>
      <c r="F43" s="14">
        <f>VLOOKUP(F23,'Formula &amp; Reference'!O19:P20,2,FALSE)</f>
        <v>0</v>
      </c>
      <c r="G43" s="25">
        <v>0.1295</v>
      </c>
      <c r="H43" s="11">
        <f>(VLOOKUP(B43,'Formula &amp; Reference'!D3:E88,2,FALSE)+C43+D43+E43+F43)*G43</f>
        <v>0</v>
      </c>
      <c r="I43" s="10" t="str">
        <f t="shared" si="6"/>
        <v>Non CCA Centre</v>
      </c>
      <c r="J43" s="10">
        <f>IF(B43=0,0,VLOOKUP(I43,'Formula &amp; Reference'!L3:N5,3,FALSE))</f>
        <v>0</v>
      </c>
      <c r="K43" s="17">
        <f t="shared" si="7"/>
        <v>0</v>
      </c>
      <c r="L43" s="11">
        <f>(VLOOKUP(B43,'Formula &amp; Reference'!D3:E88,2,FALSE)+D43)*K43</f>
        <v>0</v>
      </c>
      <c r="M43" s="11">
        <f>VLOOKUP(B43,'Formula &amp; Reference'!D3:E88,2,FALSE)+C43+D43+E43+F43+J43+L43+H43</f>
        <v>0</v>
      </c>
    </row>
    <row r="44" spans="1:13" x14ac:dyDescent="0.25">
      <c r="A44" s="18">
        <v>45292</v>
      </c>
      <c r="B44" s="34">
        <f>VLOOKUP(B24,'Formula &amp; Reference'!A3:D88,4,FALSE)</f>
        <v>0</v>
      </c>
      <c r="C44" s="11">
        <f>VLOOKUP(B44,'Formula &amp; Reference'!D3:F88,3,FALSE)</f>
        <v>0</v>
      </c>
      <c r="D44" s="10">
        <f>VLOOKUP(D24,'Formula &amp; Reference'!O4:P6,2,FALSE)</f>
        <v>0</v>
      </c>
      <c r="E44" s="10">
        <f>VLOOKUP(E24,'Formula &amp; Reference'!O10:P16,2,FALSE)</f>
        <v>0</v>
      </c>
      <c r="F44" s="14">
        <f>VLOOKUP(F24,'Formula &amp; Reference'!O19:P20,2,FALSE)</f>
        <v>0</v>
      </c>
      <c r="G44" s="25">
        <v>0.1295</v>
      </c>
      <c r="H44" s="11">
        <f>(VLOOKUP(B44,'Formula &amp; Reference'!D3:E88,2,FALSE)+C44+D44+E44+F44)*G44</f>
        <v>0</v>
      </c>
      <c r="I44" s="10" t="str">
        <f t="shared" si="6"/>
        <v>Non CCA Centre</v>
      </c>
      <c r="J44" s="10">
        <f>IF(B44=0,0,VLOOKUP(I44,'Formula &amp; Reference'!L3:N5,3,FALSE))</f>
        <v>0</v>
      </c>
      <c r="K44" s="17">
        <f t="shared" si="7"/>
        <v>0</v>
      </c>
      <c r="L44" s="11">
        <f>(VLOOKUP(B44,'Formula &amp; Reference'!D3:E88,2,FALSE)+D44)*K44</f>
        <v>0</v>
      </c>
      <c r="M44" s="11">
        <f>VLOOKUP(B44,'Formula &amp; Reference'!D3:E88,2,FALSE)+C44+D44+E44+F44+J44+L44+H44</f>
        <v>0</v>
      </c>
    </row>
    <row r="45" spans="1:13" x14ac:dyDescent="0.25">
      <c r="M45" s="19">
        <f>SUM(M30:M44)</f>
        <v>0</v>
      </c>
    </row>
    <row r="46" spans="1:13" x14ac:dyDescent="0.25">
      <c r="A46" s="52" t="s">
        <v>23</v>
      </c>
      <c r="B46" s="53"/>
      <c r="C46" s="53"/>
      <c r="D46" s="53"/>
      <c r="E46" s="53"/>
      <c r="F46" s="56">
        <f>M45-M25</f>
        <v>0</v>
      </c>
      <c r="G46" s="57"/>
      <c r="H46" s="57"/>
      <c r="I46" s="58"/>
    </row>
    <row r="47" spans="1:13" x14ac:dyDescent="0.25">
      <c r="A47" s="54"/>
      <c r="B47" s="55"/>
      <c r="C47" s="55"/>
      <c r="D47" s="55"/>
      <c r="E47" s="55"/>
      <c r="F47" s="59"/>
      <c r="G47" s="59"/>
      <c r="H47" s="59"/>
      <c r="I47" s="60"/>
    </row>
    <row r="48" spans="1:13" x14ac:dyDescent="0.25">
      <c r="A48" s="26" t="s">
        <v>24</v>
      </c>
      <c r="B48" s="26"/>
      <c r="C48" s="26"/>
      <c r="E48" s="12"/>
    </row>
    <row r="49" spans="1:6" x14ac:dyDescent="0.25">
      <c r="A49" s="44" t="s">
        <v>25</v>
      </c>
      <c r="B49" s="44"/>
      <c r="C49" s="47"/>
      <c r="D49" s="27">
        <f>D51-D53</f>
        <v>0</v>
      </c>
      <c r="E49" s="12" t="s">
        <v>26</v>
      </c>
      <c r="F49" s="26" t="s">
        <v>27</v>
      </c>
    </row>
    <row r="50" spans="1:6" x14ac:dyDescent="0.25">
      <c r="A50" s="48" t="s">
        <v>28</v>
      </c>
      <c r="B50" s="48"/>
      <c r="C50" s="48"/>
      <c r="D50" s="28">
        <f>M45</f>
        <v>0</v>
      </c>
      <c r="E50" s="12"/>
    </row>
    <row r="51" spans="1:6" x14ac:dyDescent="0.25">
      <c r="A51" s="48" t="s">
        <v>29</v>
      </c>
      <c r="B51" s="48"/>
      <c r="C51" s="48"/>
      <c r="D51" s="28">
        <f>D50/10</f>
        <v>0</v>
      </c>
      <c r="E51" s="12" t="s">
        <v>30</v>
      </c>
    </row>
    <row r="52" spans="1:6" x14ac:dyDescent="0.25">
      <c r="A52" s="48" t="s">
        <v>31</v>
      </c>
      <c r="B52" s="48"/>
      <c r="C52" s="48"/>
      <c r="D52" s="28">
        <f>M25</f>
        <v>0</v>
      </c>
      <c r="E52" s="12"/>
    </row>
    <row r="53" spans="1:6" x14ac:dyDescent="0.25">
      <c r="A53" s="48" t="s">
        <v>32</v>
      </c>
      <c r="B53" s="48"/>
      <c r="C53" s="48"/>
      <c r="D53" s="29">
        <f>D52/10</f>
        <v>0</v>
      </c>
      <c r="E53" s="12" t="s">
        <v>33</v>
      </c>
    </row>
    <row r="54" spans="1:6" x14ac:dyDescent="0.25">
      <c r="A54" s="44" t="s">
        <v>34</v>
      </c>
      <c r="B54" s="44"/>
      <c r="C54" s="44"/>
      <c r="D54" s="85"/>
      <c r="E54" s="26" t="s">
        <v>35</v>
      </c>
    </row>
    <row r="55" spans="1:6" x14ac:dyDescent="0.25">
      <c r="A55" s="44" t="s">
        <v>36</v>
      </c>
      <c r="B55" s="44"/>
      <c r="C55" s="44"/>
      <c r="D55" s="86"/>
      <c r="E55" s="26" t="s">
        <v>37</v>
      </c>
    </row>
    <row r="56" spans="1:6" ht="15" customHeight="1" x14ac:dyDescent="0.25">
      <c r="A56" s="45" t="s">
        <v>38</v>
      </c>
      <c r="B56" s="45"/>
      <c r="C56" s="40">
        <f>F46-D49-D54-D55</f>
        <v>0</v>
      </c>
      <c r="D56" s="41"/>
      <c r="E56" s="30"/>
    </row>
    <row r="57" spans="1:6" ht="15" customHeight="1" x14ac:dyDescent="0.25">
      <c r="A57" s="46"/>
      <c r="B57" s="46"/>
      <c r="C57" s="42"/>
      <c r="D57" s="43"/>
      <c r="E57" s="30"/>
    </row>
  </sheetData>
  <sheetProtection password="CC0E" sheet="1" objects="1" scenarios="1"/>
  <mergeCells count="20">
    <mergeCell ref="A1:J1"/>
    <mergeCell ref="K1:M1"/>
    <mergeCell ref="A2:M2"/>
    <mergeCell ref="A3:M4"/>
    <mergeCell ref="A5:C5"/>
    <mergeCell ref="D5:M5"/>
    <mergeCell ref="A28:M28"/>
    <mergeCell ref="A46:E47"/>
    <mergeCell ref="F46:I47"/>
    <mergeCell ref="A7:M7"/>
    <mergeCell ref="A8:M8"/>
    <mergeCell ref="C56:D57"/>
    <mergeCell ref="A54:C54"/>
    <mergeCell ref="A55:C55"/>
    <mergeCell ref="A56:B57"/>
    <mergeCell ref="A49:C49"/>
    <mergeCell ref="A50:C50"/>
    <mergeCell ref="A51:C51"/>
    <mergeCell ref="A52:C52"/>
    <mergeCell ref="A53:C53"/>
  </mergeCells>
  <dataValidations count="3">
    <dataValidation type="list" allowBlank="1" showInputMessage="1" showErrorMessage="1" sqref="D10:D24">
      <formula1>"0,670,1680"</formula1>
    </dataValidation>
    <dataValidation type="list" allowBlank="1" showInputMessage="1" showErrorMessage="1" sqref="E10:E24">
      <formula1>"0,1310,1460,1650,1800,1960,2120"</formula1>
    </dataValidation>
    <dataValidation type="list" allowBlank="1" showInputMessage="1" showErrorMessage="1" sqref="K10:K24">
      <formula1>"0%,7%,8%,9%,10.5%,12%,13.5%"</formula1>
    </dataValidation>
  </dataValidations>
  <hyperlinks>
    <hyperlink ref="D5:M5" r:id="rId1" display="https://bankingschool.co.in/bank-staff/arrears-estimator-for-bank-officers-and-award-staff/"/>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'Formula &amp; Reference'!$A$3:$A$88</xm:f>
          </x14:formula1>
          <xm:sqref>B10:B24</xm:sqref>
        </x14:dataValidation>
        <x14:dataValidation type="list" allowBlank="1" showInputMessage="1" showErrorMessage="1">
          <x14:formula1>
            <xm:f>'Formula &amp; Reference'!$L$3:$L$5</xm:f>
          </x14:formula1>
          <xm:sqref>I10:I24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selection activeCell="I4" sqref="I4"/>
    </sheetView>
  </sheetViews>
  <sheetFormatPr defaultRowHeight="15" x14ac:dyDescent="0.25"/>
  <cols>
    <col min="1" max="1" width="26.140625" customWidth="1"/>
    <col min="2" max="3" width="9.140625" style="5"/>
    <col min="4" max="4" width="25.85546875" style="5" customWidth="1"/>
    <col min="5" max="5" width="10.42578125" bestFit="1" customWidth="1"/>
    <col min="6" max="6" width="12.140625" customWidth="1"/>
    <col min="12" max="12" width="25.28515625" customWidth="1"/>
    <col min="15" max="16" width="13.7109375" customWidth="1"/>
  </cols>
  <sheetData>
    <row r="1" spans="1:16" x14ac:dyDescent="0.25">
      <c r="A1" s="78" t="s">
        <v>39</v>
      </c>
      <c r="B1" s="78"/>
      <c r="C1" s="33"/>
      <c r="D1" s="78" t="s">
        <v>40</v>
      </c>
      <c r="E1" s="78"/>
      <c r="F1" s="33"/>
    </row>
    <row r="2" spans="1:16" ht="15.75" customHeight="1" x14ac:dyDescent="0.25">
      <c r="A2" s="3" t="s">
        <v>41</v>
      </c>
      <c r="B2" s="6" t="s">
        <v>42</v>
      </c>
      <c r="C2" s="6" t="s">
        <v>43</v>
      </c>
      <c r="D2" s="3" t="s">
        <v>41</v>
      </c>
      <c r="E2" s="6" t="s">
        <v>42</v>
      </c>
      <c r="F2" s="6" t="s">
        <v>43</v>
      </c>
      <c r="L2" s="81" t="s">
        <v>16</v>
      </c>
      <c r="M2" s="81"/>
      <c r="N2" s="82"/>
      <c r="O2" s="79" t="s">
        <v>11</v>
      </c>
      <c r="P2" s="80"/>
    </row>
    <row r="3" spans="1:16" ht="13.5" customHeight="1" x14ac:dyDescent="0.25">
      <c r="A3" s="13">
        <v>0</v>
      </c>
      <c r="B3" s="9">
        <v>0</v>
      </c>
      <c r="C3" s="9">
        <v>0</v>
      </c>
      <c r="D3" s="13">
        <v>0</v>
      </c>
      <c r="E3" s="11">
        <v>0</v>
      </c>
      <c r="F3" s="11">
        <v>0</v>
      </c>
      <c r="L3" s="8" t="s">
        <v>21</v>
      </c>
      <c r="M3" s="10">
        <v>700</v>
      </c>
      <c r="N3" s="10">
        <f>M3+(M3*14%)</f>
        <v>798</v>
      </c>
      <c r="O3" s="21" t="s">
        <v>44</v>
      </c>
      <c r="P3" s="21" t="s">
        <v>45</v>
      </c>
    </row>
    <row r="4" spans="1:16" x14ac:dyDescent="0.25">
      <c r="A4" s="31" t="s">
        <v>46</v>
      </c>
      <c r="B4" s="9">
        <v>36000</v>
      </c>
      <c r="C4" s="10">
        <f>B4*16.4%</f>
        <v>5903.9999999999991</v>
      </c>
      <c r="D4" s="31" t="s">
        <v>47</v>
      </c>
      <c r="E4" s="35">
        <f>B4+H4+I4</f>
        <v>48344.904000000002</v>
      </c>
      <c r="F4" s="11">
        <f>E4*30.4%</f>
        <v>14696.850816</v>
      </c>
      <c r="H4">
        <f>B4*30.38%</f>
        <v>10936.800000000001</v>
      </c>
      <c r="I4">
        <f>(B4+H4)*3%</f>
        <v>1408.104</v>
      </c>
      <c r="J4" s="37"/>
      <c r="L4" s="8" t="s">
        <v>48</v>
      </c>
      <c r="M4" s="10">
        <v>1150</v>
      </c>
      <c r="N4" s="10">
        <f t="shared" ref="N4:N5" si="0">M4+(M4*14%)</f>
        <v>1311</v>
      </c>
      <c r="O4" s="22">
        <v>0</v>
      </c>
      <c r="P4" s="22">
        <f>O4+(O4*14%)</f>
        <v>0</v>
      </c>
    </row>
    <row r="5" spans="1:16" x14ac:dyDescent="0.25">
      <c r="A5" s="31" t="s">
        <v>49</v>
      </c>
      <c r="B5" s="9">
        <v>37490</v>
      </c>
      <c r="C5" s="11">
        <f t="shared" ref="C5:C63" si="1">B5*16.4%</f>
        <v>6148.3599999999988</v>
      </c>
      <c r="D5" s="31" t="s">
        <v>50</v>
      </c>
      <c r="E5" s="35">
        <f t="shared" ref="E5:E68" si="2">B5+H5+I5</f>
        <v>50345.845860000001</v>
      </c>
      <c r="F5" s="11">
        <f t="shared" ref="F5:F68" si="3">E5*30.4%</f>
        <v>15305.13714144</v>
      </c>
      <c r="H5">
        <f t="shared" ref="H5:H68" si="4">B5*30.38%</f>
        <v>11389.462000000001</v>
      </c>
      <c r="I5">
        <f t="shared" ref="I5:I68" si="5">(B5+H5)*3%</f>
        <v>1466.3838599999999</v>
      </c>
      <c r="J5" s="37"/>
      <c r="L5" s="8" t="s">
        <v>51</v>
      </c>
      <c r="M5" s="10">
        <v>1400</v>
      </c>
      <c r="N5" s="10">
        <f t="shared" si="0"/>
        <v>1596</v>
      </c>
      <c r="O5" s="22">
        <v>1020</v>
      </c>
      <c r="P5" s="36">
        <f t="shared" ref="P5:P6" si="6">O5+(O5*14%)</f>
        <v>1162.8</v>
      </c>
    </row>
    <row r="6" spans="1:16" x14ac:dyDescent="0.25">
      <c r="A6" s="31" t="s">
        <v>52</v>
      </c>
      <c r="B6" s="9">
        <v>38980</v>
      </c>
      <c r="C6" s="11">
        <f t="shared" si="1"/>
        <v>6392.7199999999993</v>
      </c>
      <c r="D6" s="31" t="s">
        <v>53</v>
      </c>
      <c r="E6" s="35">
        <f t="shared" si="2"/>
        <v>52346.787719999993</v>
      </c>
      <c r="F6" s="11">
        <f t="shared" si="3"/>
        <v>15913.423466879998</v>
      </c>
      <c r="H6">
        <f t="shared" si="4"/>
        <v>11842.124</v>
      </c>
      <c r="I6">
        <f t="shared" si="5"/>
        <v>1524.6637199999998</v>
      </c>
      <c r="J6" s="37"/>
      <c r="O6" s="22">
        <v>2550</v>
      </c>
      <c r="P6" s="36">
        <f t="shared" si="6"/>
        <v>2907</v>
      </c>
    </row>
    <row r="7" spans="1:16" x14ac:dyDescent="0.25">
      <c r="A7" s="31" t="s">
        <v>54</v>
      </c>
      <c r="B7" s="9">
        <v>40470</v>
      </c>
      <c r="C7" s="11">
        <f t="shared" si="1"/>
        <v>6637.079999999999</v>
      </c>
      <c r="D7" s="31" t="s">
        <v>55</v>
      </c>
      <c r="E7" s="35">
        <f t="shared" si="2"/>
        <v>54347.729579999999</v>
      </c>
      <c r="F7" s="11">
        <f t="shared" si="3"/>
        <v>16521.709792319998</v>
      </c>
      <c r="H7">
        <f t="shared" si="4"/>
        <v>12294.786</v>
      </c>
      <c r="I7">
        <f t="shared" si="5"/>
        <v>1582.9435799999999</v>
      </c>
      <c r="J7" s="37"/>
    </row>
    <row r="8" spans="1:16" ht="15.75" customHeight="1" x14ac:dyDescent="0.25">
      <c r="A8" s="31" t="s">
        <v>56</v>
      </c>
      <c r="B8" s="9">
        <v>41960</v>
      </c>
      <c r="C8" s="11">
        <f t="shared" si="1"/>
        <v>6881.4399999999987</v>
      </c>
      <c r="D8" s="31" t="s">
        <v>57</v>
      </c>
      <c r="E8" s="35">
        <f t="shared" si="2"/>
        <v>56348.671440000006</v>
      </c>
      <c r="F8" s="11">
        <f t="shared" si="3"/>
        <v>17129.996117760002</v>
      </c>
      <c r="H8">
        <f t="shared" si="4"/>
        <v>12747.448</v>
      </c>
      <c r="I8">
        <f t="shared" si="5"/>
        <v>1641.22344</v>
      </c>
      <c r="J8" s="37"/>
      <c r="O8" s="79" t="s">
        <v>12</v>
      </c>
      <c r="P8" s="80"/>
    </row>
    <row r="9" spans="1:16" ht="15.75" x14ac:dyDescent="0.25">
      <c r="A9" s="31" t="s">
        <v>58</v>
      </c>
      <c r="B9" s="9">
        <v>43450</v>
      </c>
      <c r="C9" s="11">
        <f t="shared" si="1"/>
        <v>7125.7999999999993</v>
      </c>
      <c r="D9" s="31" t="s">
        <v>59</v>
      </c>
      <c r="E9" s="35">
        <f t="shared" si="2"/>
        <v>58349.613299999997</v>
      </c>
      <c r="F9" s="11">
        <f t="shared" si="3"/>
        <v>17738.282443199998</v>
      </c>
      <c r="H9">
        <f t="shared" si="4"/>
        <v>13200.11</v>
      </c>
      <c r="I9">
        <f t="shared" si="5"/>
        <v>1699.5032999999999</v>
      </c>
      <c r="J9" s="37"/>
      <c r="O9" s="23" t="s">
        <v>60</v>
      </c>
      <c r="P9" s="24" t="s">
        <v>61</v>
      </c>
    </row>
    <row r="10" spans="1:16" x14ac:dyDescent="0.25">
      <c r="A10" s="31" t="s">
        <v>62</v>
      </c>
      <c r="B10" s="9">
        <v>44940</v>
      </c>
      <c r="C10" s="11">
        <f t="shared" si="1"/>
        <v>7370.1599999999989</v>
      </c>
      <c r="D10" s="31" t="s">
        <v>63</v>
      </c>
      <c r="E10" s="35">
        <f t="shared" si="2"/>
        <v>60350.555159999996</v>
      </c>
      <c r="F10" s="11">
        <f t="shared" si="3"/>
        <v>18346.568768639998</v>
      </c>
      <c r="H10">
        <f t="shared" si="4"/>
        <v>13652.772000000001</v>
      </c>
      <c r="I10">
        <f t="shared" si="5"/>
        <v>1757.78316</v>
      </c>
      <c r="J10" s="37"/>
      <c r="O10" s="38">
        <v>0</v>
      </c>
      <c r="P10" s="39">
        <f>O10+(O10*14%)</f>
        <v>0</v>
      </c>
    </row>
    <row r="11" spans="1:16" x14ac:dyDescent="0.25">
      <c r="A11" s="31" t="s">
        <v>64</v>
      </c>
      <c r="B11" s="9">
        <v>46430</v>
      </c>
      <c r="C11" s="11">
        <f t="shared" si="1"/>
        <v>7614.5199999999986</v>
      </c>
      <c r="D11" s="31" t="s">
        <v>65</v>
      </c>
      <c r="E11" s="35">
        <f t="shared" si="2"/>
        <v>62351.497020000003</v>
      </c>
      <c r="F11" s="11">
        <f t="shared" si="3"/>
        <v>18954.855094080001</v>
      </c>
      <c r="H11">
        <f t="shared" si="4"/>
        <v>14105.434000000001</v>
      </c>
      <c r="I11">
        <f t="shared" si="5"/>
        <v>1816.0630200000001</v>
      </c>
      <c r="J11" s="37"/>
      <c r="O11" s="38">
        <v>1990</v>
      </c>
      <c r="P11" s="39">
        <f t="shared" ref="P11:P16" si="7">O11+(O11*14%)</f>
        <v>2268.6</v>
      </c>
    </row>
    <row r="12" spans="1:16" x14ac:dyDescent="0.25">
      <c r="A12" s="31" t="s">
        <v>66</v>
      </c>
      <c r="B12" s="9">
        <v>48170</v>
      </c>
      <c r="C12" s="11">
        <f t="shared" si="1"/>
        <v>7899.8799999999992</v>
      </c>
      <c r="D12" s="31" t="s">
        <v>67</v>
      </c>
      <c r="E12" s="35">
        <f t="shared" si="2"/>
        <v>64688.167379999999</v>
      </c>
      <c r="F12" s="11">
        <f t="shared" si="3"/>
        <v>19665.20288352</v>
      </c>
      <c r="H12">
        <f t="shared" si="4"/>
        <v>14634.046</v>
      </c>
      <c r="I12">
        <f t="shared" si="5"/>
        <v>1884.12138</v>
      </c>
      <c r="J12" s="37"/>
      <c r="O12" s="38">
        <v>2220</v>
      </c>
      <c r="P12" s="39">
        <f t="shared" si="7"/>
        <v>2530.8000000000002</v>
      </c>
    </row>
    <row r="13" spans="1:16" x14ac:dyDescent="0.25">
      <c r="A13" s="31" t="s">
        <v>68</v>
      </c>
      <c r="B13" s="9">
        <v>49910</v>
      </c>
      <c r="C13" s="11">
        <f t="shared" si="1"/>
        <v>8185.2399999999989</v>
      </c>
      <c r="D13" s="31" t="s">
        <v>69</v>
      </c>
      <c r="E13" s="35">
        <f t="shared" si="2"/>
        <v>67024.837740000003</v>
      </c>
      <c r="F13" s="11">
        <f t="shared" si="3"/>
        <v>20375.550672960002</v>
      </c>
      <c r="H13">
        <f t="shared" si="4"/>
        <v>15162.658000000001</v>
      </c>
      <c r="I13">
        <f t="shared" si="5"/>
        <v>1952.17974</v>
      </c>
      <c r="J13" s="37"/>
      <c r="O13" s="38">
        <v>2500</v>
      </c>
      <c r="P13" s="39">
        <f t="shared" si="7"/>
        <v>2850</v>
      </c>
    </row>
    <row r="14" spans="1:16" x14ac:dyDescent="0.25">
      <c r="A14" s="31" t="s">
        <v>70</v>
      </c>
      <c r="B14" s="9">
        <v>51900</v>
      </c>
      <c r="C14" s="11">
        <f t="shared" si="1"/>
        <v>8511.5999999999985</v>
      </c>
      <c r="D14" s="31" t="s">
        <v>71</v>
      </c>
      <c r="E14" s="35">
        <f t="shared" si="2"/>
        <v>69697.236600000004</v>
      </c>
      <c r="F14" s="11">
        <f t="shared" si="3"/>
        <v>21187.959926399999</v>
      </c>
      <c r="H14">
        <f t="shared" si="4"/>
        <v>15767.220000000001</v>
      </c>
      <c r="I14">
        <f t="shared" si="5"/>
        <v>2030.0165999999999</v>
      </c>
      <c r="J14" s="37"/>
      <c r="O14" s="38">
        <v>2730</v>
      </c>
      <c r="P14" s="39">
        <f t="shared" si="7"/>
        <v>3112.2</v>
      </c>
    </row>
    <row r="15" spans="1:16" x14ac:dyDescent="0.25">
      <c r="A15" s="31" t="s">
        <v>72</v>
      </c>
      <c r="B15" s="9">
        <v>53890</v>
      </c>
      <c r="C15" s="11">
        <f t="shared" si="1"/>
        <v>8837.9599999999991</v>
      </c>
      <c r="D15" s="31" t="s">
        <v>73</v>
      </c>
      <c r="E15" s="35">
        <f t="shared" si="2"/>
        <v>72369.635460000005</v>
      </c>
      <c r="F15" s="11">
        <f t="shared" si="3"/>
        <v>22000.36917984</v>
      </c>
      <c r="H15">
        <f t="shared" si="4"/>
        <v>16371.782000000001</v>
      </c>
      <c r="I15">
        <f t="shared" si="5"/>
        <v>2107.8534600000003</v>
      </c>
      <c r="J15" s="37"/>
      <c r="O15" s="38">
        <v>2970</v>
      </c>
      <c r="P15" s="39">
        <f t="shared" si="7"/>
        <v>3385.8</v>
      </c>
    </row>
    <row r="16" spans="1:16" x14ac:dyDescent="0.25">
      <c r="A16" s="31" t="s">
        <v>74</v>
      </c>
      <c r="B16" s="9">
        <v>55880</v>
      </c>
      <c r="C16" s="11">
        <f t="shared" si="1"/>
        <v>9164.32</v>
      </c>
      <c r="D16" s="31" t="s">
        <v>75</v>
      </c>
      <c r="E16" s="35">
        <f t="shared" si="2"/>
        <v>75042.034319999992</v>
      </c>
      <c r="F16" s="11">
        <f t="shared" si="3"/>
        <v>22812.778433279997</v>
      </c>
      <c r="H16">
        <f t="shared" si="4"/>
        <v>16976.344000000001</v>
      </c>
      <c r="I16">
        <f t="shared" si="5"/>
        <v>2185.6903199999997</v>
      </c>
      <c r="J16" s="37"/>
      <c r="O16" s="38">
        <v>3220</v>
      </c>
      <c r="P16" s="39">
        <f t="shared" si="7"/>
        <v>3670.8</v>
      </c>
    </row>
    <row r="17" spans="1:16" x14ac:dyDescent="0.25">
      <c r="A17" s="31" t="s">
        <v>76</v>
      </c>
      <c r="B17" s="9">
        <v>57870</v>
      </c>
      <c r="C17" s="11">
        <f t="shared" si="1"/>
        <v>9490.6799999999985</v>
      </c>
      <c r="D17" s="31" t="s">
        <v>77</v>
      </c>
      <c r="E17" s="35">
        <f t="shared" si="2"/>
        <v>77714.433180000007</v>
      </c>
      <c r="F17" s="11">
        <f t="shared" si="3"/>
        <v>23625.187686720001</v>
      </c>
      <c r="H17">
        <f t="shared" si="4"/>
        <v>17580.905999999999</v>
      </c>
      <c r="I17">
        <f t="shared" si="5"/>
        <v>2263.52718</v>
      </c>
      <c r="J17" s="37"/>
    </row>
    <row r="18" spans="1:16" ht="15.75" x14ac:dyDescent="0.25">
      <c r="A18" s="31" t="s">
        <v>78</v>
      </c>
      <c r="B18" s="9">
        <v>59860</v>
      </c>
      <c r="C18" s="11">
        <f t="shared" si="1"/>
        <v>9817.0399999999991</v>
      </c>
      <c r="D18" s="31" t="s">
        <v>79</v>
      </c>
      <c r="E18" s="35">
        <f t="shared" si="2"/>
        <v>80386.832039999994</v>
      </c>
      <c r="F18" s="11">
        <f t="shared" si="3"/>
        <v>24437.596940159998</v>
      </c>
      <c r="H18">
        <f t="shared" si="4"/>
        <v>18185.468000000001</v>
      </c>
      <c r="I18">
        <f t="shared" si="5"/>
        <v>2341.3640399999999</v>
      </c>
      <c r="J18" s="37"/>
      <c r="O18" s="76" t="s">
        <v>80</v>
      </c>
      <c r="P18" s="77"/>
    </row>
    <row r="19" spans="1:16" x14ac:dyDescent="0.25">
      <c r="A19" s="31" t="s">
        <v>81</v>
      </c>
      <c r="B19" s="9">
        <v>61850</v>
      </c>
      <c r="C19" s="11">
        <f t="shared" si="1"/>
        <v>10143.399999999998</v>
      </c>
      <c r="D19" s="31" t="s">
        <v>82</v>
      </c>
      <c r="E19" s="35">
        <f t="shared" si="2"/>
        <v>83059.230899999995</v>
      </c>
      <c r="F19" s="11">
        <f t="shared" si="3"/>
        <v>25250.006193599998</v>
      </c>
      <c r="H19">
        <f t="shared" si="4"/>
        <v>18790.030000000002</v>
      </c>
      <c r="I19">
        <f t="shared" si="5"/>
        <v>2419.2008999999998</v>
      </c>
      <c r="J19" s="37"/>
      <c r="O19" s="10">
        <v>0</v>
      </c>
      <c r="P19" s="10">
        <v>0</v>
      </c>
    </row>
    <row r="20" spans="1:16" x14ac:dyDescent="0.25">
      <c r="A20" s="31" t="s">
        <v>83</v>
      </c>
      <c r="B20" s="9">
        <v>63840</v>
      </c>
      <c r="C20" s="11">
        <f t="shared" si="1"/>
        <v>10469.759999999998</v>
      </c>
      <c r="D20" s="31" t="s">
        <v>84</v>
      </c>
      <c r="E20" s="35">
        <f t="shared" si="2"/>
        <v>85731.629760000011</v>
      </c>
      <c r="F20" s="11">
        <f t="shared" si="3"/>
        <v>26062.415447040003</v>
      </c>
      <c r="H20">
        <f t="shared" si="4"/>
        <v>19394.592000000001</v>
      </c>
      <c r="I20">
        <f t="shared" si="5"/>
        <v>2497.0377600000002</v>
      </c>
      <c r="J20" s="37"/>
      <c r="O20" s="10">
        <v>600</v>
      </c>
      <c r="P20" s="14">
        <f>600+(600*14%)</f>
        <v>684</v>
      </c>
    </row>
    <row r="21" spans="1:16" x14ac:dyDescent="0.25">
      <c r="A21" s="31" t="s">
        <v>85</v>
      </c>
      <c r="B21" s="9">
        <v>65830</v>
      </c>
      <c r="C21" s="11">
        <f t="shared" si="1"/>
        <v>10796.119999999999</v>
      </c>
      <c r="D21" s="31" t="s">
        <v>86</v>
      </c>
      <c r="E21" s="35">
        <f t="shared" si="2"/>
        <v>88404.028620000012</v>
      </c>
      <c r="F21" s="11">
        <f t="shared" si="3"/>
        <v>26874.824700480003</v>
      </c>
      <c r="H21">
        <f t="shared" si="4"/>
        <v>19999.154000000002</v>
      </c>
      <c r="I21">
        <f t="shared" si="5"/>
        <v>2574.87462</v>
      </c>
      <c r="J21" s="37"/>
    </row>
    <row r="22" spans="1:16" x14ac:dyDescent="0.25">
      <c r="A22" s="31" t="s">
        <v>87</v>
      </c>
      <c r="B22" s="9">
        <v>67820</v>
      </c>
      <c r="C22" s="11">
        <f t="shared" si="1"/>
        <v>11122.479999999998</v>
      </c>
      <c r="D22" s="31" t="s">
        <v>88</v>
      </c>
      <c r="E22" s="35">
        <f t="shared" si="2"/>
        <v>91076.427479999998</v>
      </c>
      <c r="F22" s="11">
        <f t="shared" si="3"/>
        <v>27687.23395392</v>
      </c>
      <c r="H22">
        <f t="shared" si="4"/>
        <v>20603.716</v>
      </c>
      <c r="I22">
        <f t="shared" si="5"/>
        <v>2652.7114799999999</v>
      </c>
      <c r="J22" s="37"/>
    </row>
    <row r="23" spans="1:16" x14ac:dyDescent="0.25">
      <c r="A23" s="31" t="s">
        <v>89</v>
      </c>
      <c r="B23" s="9">
        <v>69810</v>
      </c>
      <c r="C23" s="11">
        <f t="shared" si="1"/>
        <v>11448.839999999998</v>
      </c>
      <c r="D23" s="31" t="s">
        <v>90</v>
      </c>
      <c r="E23" s="35">
        <f t="shared" si="2"/>
        <v>93748.82634</v>
      </c>
      <c r="F23" s="11">
        <f t="shared" si="3"/>
        <v>28499.643207360001</v>
      </c>
      <c r="H23">
        <f t="shared" si="4"/>
        <v>21208.278000000002</v>
      </c>
      <c r="I23">
        <f t="shared" si="5"/>
        <v>2730.5483400000003</v>
      </c>
      <c r="J23" s="37"/>
    </row>
    <row r="24" spans="1:16" x14ac:dyDescent="0.25">
      <c r="A24" s="31" t="s">
        <v>91</v>
      </c>
      <c r="B24" s="9">
        <v>71800</v>
      </c>
      <c r="C24" s="11">
        <f t="shared" si="1"/>
        <v>11775.199999999999</v>
      </c>
      <c r="D24" s="31" t="s">
        <v>92</v>
      </c>
      <c r="E24" s="35">
        <f t="shared" si="2"/>
        <v>96421.225200000001</v>
      </c>
      <c r="F24" s="11">
        <f t="shared" si="3"/>
        <v>29312.052460799998</v>
      </c>
      <c r="H24">
        <f t="shared" si="4"/>
        <v>21812.84</v>
      </c>
      <c r="I24">
        <f t="shared" si="5"/>
        <v>2808.3851999999997</v>
      </c>
      <c r="J24" s="37"/>
    </row>
    <row r="25" spans="1:16" x14ac:dyDescent="0.25">
      <c r="A25" s="31" t="s">
        <v>93</v>
      </c>
      <c r="B25" s="9">
        <v>73790</v>
      </c>
      <c r="C25" s="11">
        <f t="shared" si="1"/>
        <v>12101.559999999998</v>
      </c>
      <c r="D25" s="31" t="s">
        <v>94</v>
      </c>
      <c r="E25" s="35">
        <f t="shared" si="2"/>
        <v>99093.624060000002</v>
      </c>
      <c r="F25" s="11">
        <f t="shared" si="3"/>
        <v>30124.461714239998</v>
      </c>
      <c r="H25">
        <f t="shared" si="4"/>
        <v>22417.402000000002</v>
      </c>
      <c r="I25">
        <f t="shared" si="5"/>
        <v>2886.2220600000001</v>
      </c>
      <c r="J25" s="37"/>
    </row>
    <row r="26" spans="1:16" x14ac:dyDescent="0.25">
      <c r="A26" s="31" t="s">
        <v>95</v>
      </c>
      <c r="B26" s="9">
        <v>76010</v>
      </c>
      <c r="C26" s="11">
        <f t="shared" si="1"/>
        <v>12465.639999999998</v>
      </c>
      <c r="D26" s="31" t="s">
        <v>96</v>
      </c>
      <c r="E26" s="35">
        <f t="shared" si="2"/>
        <v>102074.89314</v>
      </c>
      <c r="F26" s="11">
        <f t="shared" si="3"/>
        <v>31030.767514560001</v>
      </c>
      <c r="H26">
        <f t="shared" si="4"/>
        <v>23091.838</v>
      </c>
      <c r="I26">
        <f t="shared" si="5"/>
        <v>2973.0551399999999</v>
      </c>
      <c r="J26" s="37"/>
    </row>
    <row r="27" spans="1:16" x14ac:dyDescent="0.25">
      <c r="A27" s="31" t="s">
        <v>97</v>
      </c>
      <c r="B27" s="9">
        <v>78230</v>
      </c>
      <c r="C27" s="11">
        <f t="shared" si="1"/>
        <v>12829.719999999998</v>
      </c>
      <c r="D27" s="31" t="s">
        <v>98</v>
      </c>
      <c r="E27" s="35">
        <f t="shared" si="2"/>
        <v>105056.16222</v>
      </c>
      <c r="F27" s="11">
        <f t="shared" si="3"/>
        <v>31937.073314879999</v>
      </c>
      <c r="H27">
        <f t="shared" si="4"/>
        <v>23766.274000000001</v>
      </c>
      <c r="I27">
        <f t="shared" si="5"/>
        <v>3059.8882199999998</v>
      </c>
      <c r="J27" s="37"/>
    </row>
    <row r="28" spans="1:16" x14ac:dyDescent="0.25">
      <c r="A28" s="31" t="s">
        <v>99</v>
      </c>
      <c r="B28" s="9">
        <v>80450</v>
      </c>
      <c r="C28" s="11">
        <f t="shared" si="1"/>
        <v>13193.799999999997</v>
      </c>
      <c r="D28" s="31" t="s">
        <v>100</v>
      </c>
      <c r="E28" s="35">
        <f t="shared" si="2"/>
        <v>108037.43130000001</v>
      </c>
      <c r="F28" s="11">
        <f t="shared" si="3"/>
        <v>32843.379115200005</v>
      </c>
      <c r="H28">
        <f t="shared" si="4"/>
        <v>24440.710000000003</v>
      </c>
      <c r="I28">
        <f t="shared" si="5"/>
        <v>3146.7213000000002</v>
      </c>
      <c r="J28" s="37"/>
    </row>
    <row r="29" spans="1:16" x14ac:dyDescent="0.25">
      <c r="A29" s="31" t="s">
        <v>101</v>
      </c>
      <c r="B29" s="9">
        <v>48170</v>
      </c>
      <c r="C29" s="11">
        <f t="shared" si="1"/>
        <v>7899.8799999999992</v>
      </c>
      <c r="D29" s="31" t="s">
        <v>102</v>
      </c>
      <c r="E29" s="35">
        <f t="shared" si="2"/>
        <v>64688.167379999999</v>
      </c>
      <c r="F29" s="11">
        <f t="shared" si="3"/>
        <v>19665.20288352</v>
      </c>
      <c r="H29">
        <f t="shared" si="4"/>
        <v>14634.046</v>
      </c>
      <c r="I29">
        <f t="shared" si="5"/>
        <v>1884.12138</v>
      </c>
      <c r="J29" s="37"/>
    </row>
    <row r="30" spans="1:16" x14ac:dyDescent="0.25">
      <c r="A30" s="31" t="s">
        <v>103</v>
      </c>
      <c r="B30" s="9">
        <v>49910</v>
      </c>
      <c r="C30" s="11">
        <f t="shared" si="1"/>
        <v>8185.2399999999989</v>
      </c>
      <c r="D30" s="31" t="s">
        <v>104</v>
      </c>
      <c r="E30" s="35">
        <f t="shared" si="2"/>
        <v>67024.837740000003</v>
      </c>
      <c r="F30" s="11">
        <f t="shared" si="3"/>
        <v>20375.550672960002</v>
      </c>
      <c r="H30">
        <f t="shared" si="4"/>
        <v>15162.658000000001</v>
      </c>
      <c r="I30">
        <f t="shared" si="5"/>
        <v>1952.17974</v>
      </c>
      <c r="J30" s="37"/>
    </row>
    <row r="31" spans="1:16" x14ac:dyDescent="0.25">
      <c r="A31" s="31" t="s">
        <v>105</v>
      </c>
      <c r="B31" s="9">
        <v>51900</v>
      </c>
      <c r="C31" s="11">
        <f t="shared" si="1"/>
        <v>8511.5999999999985</v>
      </c>
      <c r="D31" s="31" t="s">
        <v>106</v>
      </c>
      <c r="E31" s="35">
        <f t="shared" si="2"/>
        <v>69697.236600000004</v>
      </c>
      <c r="F31" s="11">
        <f t="shared" si="3"/>
        <v>21187.959926399999</v>
      </c>
      <c r="H31">
        <f t="shared" si="4"/>
        <v>15767.220000000001</v>
      </c>
      <c r="I31">
        <f t="shared" si="5"/>
        <v>2030.0165999999999</v>
      </c>
      <c r="J31" s="37"/>
    </row>
    <row r="32" spans="1:16" x14ac:dyDescent="0.25">
      <c r="A32" s="31" t="s">
        <v>107</v>
      </c>
      <c r="B32" s="9">
        <v>53890</v>
      </c>
      <c r="C32" s="11">
        <f t="shared" si="1"/>
        <v>8837.9599999999991</v>
      </c>
      <c r="D32" s="31" t="s">
        <v>108</v>
      </c>
      <c r="E32" s="35">
        <f t="shared" si="2"/>
        <v>72369.635460000005</v>
      </c>
      <c r="F32" s="11">
        <f t="shared" si="3"/>
        <v>22000.36917984</v>
      </c>
      <c r="H32">
        <f t="shared" si="4"/>
        <v>16371.782000000001</v>
      </c>
      <c r="I32">
        <f t="shared" si="5"/>
        <v>2107.8534600000003</v>
      </c>
      <c r="J32" s="37"/>
    </row>
    <row r="33" spans="1:10" x14ac:dyDescent="0.25">
      <c r="A33" s="31" t="s">
        <v>109</v>
      </c>
      <c r="B33" s="9">
        <v>55880</v>
      </c>
      <c r="C33" s="11">
        <f t="shared" si="1"/>
        <v>9164.32</v>
      </c>
      <c r="D33" s="31" t="s">
        <v>110</v>
      </c>
      <c r="E33" s="35">
        <f t="shared" si="2"/>
        <v>75042.034319999992</v>
      </c>
      <c r="F33" s="11">
        <f t="shared" si="3"/>
        <v>22812.778433279997</v>
      </c>
      <c r="H33">
        <f t="shared" si="4"/>
        <v>16976.344000000001</v>
      </c>
      <c r="I33">
        <f t="shared" si="5"/>
        <v>2185.6903199999997</v>
      </c>
      <c r="J33" s="37"/>
    </row>
    <row r="34" spans="1:10" x14ac:dyDescent="0.25">
      <c r="A34" s="31" t="s">
        <v>111</v>
      </c>
      <c r="B34" s="9">
        <v>57870</v>
      </c>
      <c r="C34" s="11">
        <f t="shared" si="1"/>
        <v>9490.6799999999985</v>
      </c>
      <c r="D34" s="31" t="s">
        <v>112</v>
      </c>
      <c r="E34" s="35">
        <f t="shared" si="2"/>
        <v>77714.433180000007</v>
      </c>
      <c r="F34" s="11">
        <f t="shared" si="3"/>
        <v>23625.187686720001</v>
      </c>
      <c r="H34">
        <f t="shared" si="4"/>
        <v>17580.905999999999</v>
      </c>
      <c r="I34">
        <f t="shared" si="5"/>
        <v>2263.52718</v>
      </c>
      <c r="J34" s="37"/>
    </row>
    <row r="35" spans="1:10" x14ac:dyDescent="0.25">
      <c r="A35" s="31" t="s">
        <v>113</v>
      </c>
      <c r="B35" s="9">
        <v>59860</v>
      </c>
      <c r="C35" s="11">
        <f t="shared" si="1"/>
        <v>9817.0399999999991</v>
      </c>
      <c r="D35" s="31" t="s">
        <v>114</v>
      </c>
      <c r="E35" s="35">
        <f t="shared" si="2"/>
        <v>80386.832039999994</v>
      </c>
      <c r="F35" s="11">
        <f t="shared" si="3"/>
        <v>24437.596940159998</v>
      </c>
      <c r="H35">
        <f t="shared" si="4"/>
        <v>18185.468000000001</v>
      </c>
      <c r="I35">
        <f t="shared" si="5"/>
        <v>2341.3640399999999</v>
      </c>
      <c r="J35" s="37"/>
    </row>
    <row r="36" spans="1:10" x14ac:dyDescent="0.25">
      <c r="A36" s="31" t="s">
        <v>115</v>
      </c>
      <c r="B36" s="9">
        <v>61850</v>
      </c>
      <c r="C36" s="11">
        <f t="shared" si="1"/>
        <v>10143.399999999998</v>
      </c>
      <c r="D36" s="31" t="s">
        <v>116</v>
      </c>
      <c r="E36" s="35">
        <f t="shared" si="2"/>
        <v>83059.230899999995</v>
      </c>
      <c r="F36" s="11">
        <f t="shared" si="3"/>
        <v>25250.006193599998</v>
      </c>
      <c r="H36">
        <f t="shared" si="4"/>
        <v>18790.030000000002</v>
      </c>
      <c r="I36">
        <f t="shared" si="5"/>
        <v>2419.2008999999998</v>
      </c>
      <c r="J36" s="37"/>
    </row>
    <row r="37" spans="1:10" x14ac:dyDescent="0.25">
      <c r="A37" s="31" t="s">
        <v>117</v>
      </c>
      <c r="B37" s="9">
        <v>63840</v>
      </c>
      <c r="C37" s="11">
        <f t="shared" si="1"/>
        <v>10469.759999999998</v>
      </c>
      <c r="D37" s="31" t="s">
        <v>118</v>
      </c>
      <c r="E37" s="35">
        <f t="shared" si="2"/>
        <v>85731.629760000011</v>
      </c>
      <c r="F37" s="11">
        <f t="shared" si="3"/>
        <v>26062.415447040003</v>
      </c>
      <c r="H37">
        <f t="shared" si="4"/>
        <v>19394.592000000001</v>
      </c>
      <c r="I37">
        <f t="shared" si="5"/>
        <v>2497.0377600000002</v>
      </c>
      <c r="J37" s="37"/>
    </row>
    <row r="38" spans="1:10" x14ac:dyDescent="0.25">
      <c r="A38" s="31" t="s">
        <v>119</v>
      </c>
      <c r="B38" s="9">
        <v>65830</v>
      </c>
      <c r="C38" s="11">
        <f t="shared" si="1"/>
        <v>10796.119999999999</v>
      </c>
      <c r="D38" s="31" t="s">
        <v>120</v>
      </c>
      <c r="E38" s="35">
        <f t="shared" si="2"/>
        <v>88404.028620000012</v>
      </c>
      <c r="F38" s="11">
        <f t="shared" si="3"/>
        <v>26874.824700480003</v>
      </c>
      <c r="H38">
        <f t="shared" si="4"/>
        <v>19999.154000000002</v>
      </c>
      <c r="I38">
        <f t="shared" si="5"/>
        <v>2574.87462</v>
      </c>
      <c r="J38" s="37"/>
    </row>
    <row r="39" spans="1:10" x14ac:dyDescent="0.25">
      <c r="A39" s="31" t="s">
        <v>121</v>
      </c>
      <c r="B39" s="9">
        <v>67820</v>
      </c>
      <c r="C39" s="11">
        <f t="shared" si="1"/>
        <v>11122.479999999998</v>
      </c>
      <c r="D39" s="31" t="s">
        <v>122</v>
      </c>
      <c r="E39" s="35">
        <f t="shared" si="2"/>
        <v>91076.427479999998</v>
      </c>
      <c r="F39" s="11">
        <f t="shared" si="3"/>
        <v>27687.23395392</v>
      </c>
      <c r="H39">
        <f t="shared" si="4"/>
        <v>20603.716</v>
      </c>
      <c r="I39">
        <f t="shared" si="5"/>
        <v>2652.7114799999999</v>
      </c>
      <c r="J39" s="37"/>
    </row>
    <row r="40" spans="1:10" x14ac:dyDescent="0.25">
      <c r="A40" s="31" t="s">
        <v>123</v>
      </c>
      <c r="B40" s="9">
        <v>69810</v>
      </c>
      <c r="C40" s="11">
        <f t="shared" si="1"/>
        <v>11448.839999999998</v>
      </c>
      <c r="D40" s="31" t="s">
        <v>124</v>
      </c>
      <c r="E40" s="35">
        <f t="shared" si="2"/>
        <v>93748.82634</v>
      </c>
      <c r="F40" s="11">
        <f t="shared" si="3"/>
        <v>28499.643207360001</v>
      </c>
      <c r="H40">
        <f t="shared" si="4"/>
        <v>21208.278000000002</v>
      </c>
      <c r="I40">
        <f t="shared" si="5"/>
        <v>2730.5483400000003</v>
      </c>
      <c r="J40" s="37"/>
    </row>
    <row r="41" spans="1:10" x14ac:dyDescent="0.25">
      <c r="A41" s="31" t="s">
        <v>125</v>
      </c>
      <c r="B41" s="9">
        <v>71800</v>
      </c>
      <c r="C41" s="11">
        <f t="shared" si="1"/>
        <v>11775.199999999999</v>
      </c>
      <c r="D41" s="31" t="s">
        <v>126</v>
      </c>
      <c r="E41" s="35">
        <f t="shared" si="2"/>
        <v>96421.225200000001</v>
      </c>
      <c r="F41" s="11">
        <f t="shared" si="3"/>
        <v>29312.052460799998</v>
      </c>
      <c r="H41">
        <f t="shared" si="4"/>
        <v>21812.84</v>
      </c>
      <c r="I41">
        <f t="shared" si="5"/>
        <v>2808.3851999999997</v>
      </c>
      <c r="J41" s="37"/>
    </row>
    <row r="42" spans="1:10" x14ac:dyDescent="0.25">
      <c r="A42" s="31" t="s">
        <v>127</v>
      </c>
      <c r="B42" s="9">
        <v>73790</v>
      </c>
      <c r="C42" s="11">
        <f t="shared" si="1"/>
        <v>12101.559999999998</v>
      </c>
      <c r="D42" s="31" t="s">
        <v>128</v>
      </c>
      <c r="E42" s="35">
        <f t="shared" si="2"/>
        <v>99093.624060000002</v>
      </c>
      <c r="F42" s="11">
        <f t="shared" si="3"/>
        <v>30124.461714239998</v>
      </c>
      <c r="H42">
        <f t="shared" si="4"/>
        <v>22417.402000000002</v>
      </c>
      <c r="I42">
        <f t="shared" si="5"/>
        <v>2886.2220600000001</v>
      </c>
      <c r="J42" s="37"/>
    </row>
    <row r="43" spans="1:10" x14ac:dyDescent="0.25">
      <c r="A43" s="31" t="s">
        <v>129</v>
      </c>
      <c r="B43" s="9">
        <v>76010</v>
      </c>
      <c r="C43" s="11">
        <f t="shared" si="1"/>
        <v>12465.639999999998</v>
      </c>
      <c r="D43" s="31" t="s">
        <v>130</v>
      </c>
      <c r="E43" s="35">
        <f t="shared" si="2"/>
        <v>102074.89314</v>
      </c>
      <c r="F43" s="11">
        <f t="shared" si="3"/>
        <v>31030.767514560001</v>
      </c>
      <c r="H43">
        <f t="shared" si="4"/>
        <v>23091.838</v>
      </c>
      <c r="I43">
        <f t="shared" si="5"/>
        <v>2973.0551399999999</v>
      </c>
      <c r="J43" s="37"/>
    </row>
    <row r="44" spans="1:10" x14ac:dyDescent="0.25">
      <c r="A44" s="31" t="s">
        <v>131</v>
      </c>
      <c r="B44" s="9">
        <v>78230</v>
      </c>
      <c r="C44" s="11">
        <f t="shared" si="1"/>
        <v>12829.719999999998</v>
      </c>
      <c r="D44" s="31" t="s">
        <v>132</v>
      </c>
      <c r="E44" s="35">
        <f t="shared" si="2"/>
        <v>105056.16222</v>
      </c>
      <c r="F44" s="11">
        <f t="shared" si="3"/>
        <v>31937.073314879999</v>
      </c>
      <c r="H44">
        <f t="shared" si="4"/>
        <v>23766.274000000001</v>
      </c>
      <c r="I44">
        <f t="shared" si="5"/>
        <v>3059.8882199999998</v>
      </c>
      <c r="J44" s="37"/>
    </row>
    <row r="45" spans="1:10" x14ac:dyDescent="0.25">
      <c r="A45" s="31" t="s">
        <v>133</v>
      </c>
      <c r="B45" s="9">
        <v>80450</v>
      </c>
      <c r="C45" s="11">
        <f t="shared" si="1"/>
        <v>13193.799999999997</v>
      </c>
      <c r="D45" s="31" t="s">
        <v>134</v>
      </c>
      <c r="E45" s="35">
        <f t="shared" si="2"/>
        <v>108037.43130000001</v>
      </c>
      <c r="F45" s="11">
        <f t="shared" si="3"/>
        <v>32843.379115200005</v>
      </c>
      <c r="H45">
        <f t="shared" si="4"/>
        <v>24440.710000000003</v>
      </c>
      <c r="I45">
        <f t="shared" si="5"/>
        <v>3146.7213000000002</v>
      </c>
      <c r="J45" s="37"/>
    </row>
    <row r="46" spans="1:10" x14ac:dyDescent="0.25">
      <c r="A46" s="31" t="s">
        <v>135</v>
      </c>
      <c r="B46" s="9">
        <v>82670</v>
      </c>
      <c r="C46" s="11">
        <f t="shared" si="1"/>
        <v>13557.879999999997</v>
      </c>
      <c r="D46" s="31" t="s">
        <v>136</v>
      </c>
      <c r="E46" s="35">
        <f t="shared" si="2"/>
        <v>111018.70038000001</v>
      </c>
      <c r="F46" s="11">
        <f t="shared" si="3"/>
        <v>33749.684915520003</v>
      </c>
      <c r="H46">
        <f t="shared" si="4"/>
        <v>25115.146000000001</v>
      </c>
      <c r="I46">
        <f t="shared" si="5"/>
        <v>3233.55438</v>
      </c>
      <c r="J46" s="37"/>
    </row>
    <row r="47" spans="1:10" x14ac:dyDescent="0.25">
      <c r="A47" s="31" t="s">
        <v>137</v>
      </c>
      <c r="B47" s="9">
        <v>84890</v>
      </c>
      <c r="C47" s="11">
        <f t="shared" si="1"/>
        <v>13921.96</v>
      </c>
      <c r="D47" s="31" t="s">
        <v>138</v>
      </c>
      <c r="E47" s="35">
        <f t="shared" si="2"/>
        <v>113999.96945999999</v>
      </c>
      <c r="F47" s="11">
        <f t="shared" si="3"/>
        <v>34655.990715839995</v>
      </c>
      <c r="H47">
        <f t="shared" si="4"/>
        <v>25789.582000000002</v>
      </c>
      <c r="I47">
        <f t="shared" si="5"/>
        <v>3320.3874599999999</v>
      </c>
      <c r="J47" s="37"/>
    </row>
    <row r="48" spans="1:10" x14ac:dyDescent="0.25">
      <c r="A48" s="31" t="s">
        <v>139</v>
      </c>
      <c r="B48" s="9">
        <v>87110</v>
      </c>
      <c r="C48" s="11">
        <f t="shared" si="1"/>
        <v>14286.039999999999</v>
      </c>
      <c r="D48" s="31" t="s">
        <v>140</v>
      </c>
      <c r="E48" s="35">
        <f t="shared" si="2"/>
        <v>116981.23853999999</v>
      </c>
      <c r="F48" s="11">
        <f t="shared" si="3"/>
        <v>35562.296516159993</v>
      </c>
      <c r="H48">
        <f t="shared" si="4"/>
        <v>26464.018</v>
      </c>
      <c r="I48">
        <f t="shared" si="5"/>
        <v>3407.2205399999998</v>
      </c>
      <c r="J48" s="37"/>
    </row>
    <row r="49" spans="1:12" x14ac:dyDescent="0.25">
      <c r="A49" s="31" t="s">
        <v>141</v>
      </c>
      <c r="B49" s="9">
        <v>89330</v>
      </c>
      <c r="C49" s="11">
        <f t="shared" si="1"/>
        <v>14650.119999999999</v>
      </c>
      <c r="D49" s="31" t="s">
        <v>142</v>
      </c>
      <c r="E49" s="35">
        <f t="shared" si="2"/>
        <v>119962.50762</v>
      </c>
      <c r="F49" s="11">
        <f t="shared" si="3"/>
        <v>36468.602316479999</v>
      </c>
      <c r="H49">
        <f t="shared" si="4"/>
        <v>27138.454000000002</v>
      </c>
      <c r="I49">
        <f t="shared" si="5"/>
        <v>3494.0536199999997</v>
      </c>
      <c r="J49" s="37"/>
    </row>
    <row r="50" spans="1:12" x14ac:dyDescent="0.25">
      <c r="A50" s="31" t="s">
        <v>143</v>
      </c>
      <c r="B50" s="10">
        <v>63840</v>
      </c>
      <c r="C50" s="11">
        <f t="shared" si="1"/>
        <v>10469.759999999998</v>
      </c>
      <c r="D50" s="31" t="s">
        <v>144</v>
      </c>
      <c r="E50" s="35">
        <f t="shared" si="2"/>
        <v>85731.629760000011</v>
      </c>
      <c r="F50" s="11">
        <f t="shared" si="3"/>
        <v>26062.415447040003</v>
      </c>
      <c r="H50">
        <f t="shared" si="4"/>
        <v>19394.592000000001</v>
      </c>
      <c r="I50">
        <f t="shared" si="5"/>
        <v>2497.0377600000002</v>
      </c>
      <c r="J50" s="37"/>
    </row>
    <row r="51" spans="1:12" x14ac:dyDescent="0.25">
      <c r="A51" s="31" t="s">
        <v>145</v>
      </c>
      <c r="B51" s="10">
        <v>65830</v>
      </c>
      <c r="C51" s="11">
        <f t="shared" si="1"/>
        <v>10796.119999999999</v>
      </c>
      <c r="D51" s="31" t="s">
        <v>146</v>
      </c>
      <c r="E51" s="35">
        <f t="shared" si="2"/>
        <v>88404.028620000012</v>
      </c>
      <c r="F51" s="11">
        <f t="shared" si="3"/>
        <v>26874.824700480003</v>
      </c>
      <c r="H51">
        <f t="shared" si="4"/>
        <v>19999.154000000002</v>
      </c>
      <c r="I51">
        <f t="shared" si="5"/>
        <v>2574.87462</v>
      </c>
      <c r="J51" s="37"/>
    </row>
    <row r="52" spans="1:12" x14ac:dyDescent="0.25">
      <c r="A52" s="31" t="s">
        <v>147</v>
      </c>
      <c r="B52" s="10">
        <v>67820</v>
      </c>
      <c r="C52" s="11">
        <f t="shared" si="1"/>
        <v>11122.479999999998</v>
      </c>
      <c r="D52" s="31" t="s">
        <v>148</v>
      </c>
      <c r="E52" s="35">
        <f t="shared" si="2"/>
        <v>91076.427479999998</v>
      </c>
      <c r="F52" s="11">
        <f t="shared" si="3"/>
        <v>27687.23395392</v>
      </c>
      <c r="H52">
        <f t="shared" si="4"/>
        <v>20603.716</v>
      </c>
      <c r="I52">
        <f t="shared" si="5"/>
        <v>2652.7114799999999</v>
      </c>
      <c r="J52" s="37"/>
    </row>
    <row r="53" spans="1:12" x14ac:dyDescent="0.25">
      <c r="A53" s="31" t="s">
        <v>149</v>
      </c>
      <c r="B53" s="10">
        <v>69810</v>
      </c>
      <c r="C53" s="11">
        <f t="shared" si="1"/>
        <v>11448.839999999998</v>
      </c>
      <c r="D53" s="31" t="s">
        <v>150</v>
      </c>
      <c r="E53" s="35">
        <f t="shared" si="2"/>
        <v>93748.82634</v>
      </c>
      <c r="F53" s="11">
        <f t="shared" si="3"/>
        <v>28499.643207360001</v>
      </c>
      <c r="H53">
        <f t="shared" si="4"/>
        <v>21208.278000000002</v>
      </c>
      <c r="I53">
        <f t="shared" si="5"/>
        <v>2730.5483400000003</v>
      </c>
      <c r="J53" s="37"/>
    </row>
    <row r="54" spans="1:12" x14ac:dyDescent="0.25">
      <c r="A54" s="31" t="s">
        <v>151</v>
      </c>
      <c r="B54" s="10">
        <v>71800</v>
      </c>
      <c r="C54" s="11">
        <f t="shared" si="1"/>
        <v>11775.199999999999</v>
      </c>
      <c r="D54" s="31" t="s">
        <v>152</v>
      </c>
      <c r="E54" s="35">
        <f t="shared" si="2"/>
        <v>96421.225200000001</v>
      </c>
      <c r="F54" s="11">
        <f t="shared" si="3"/>
        <v>29312.052460799998</v>
      </c>
      <c r="H54">
        <f t="shared" si="4"/>
        <v>21812.84</v>
      </c>
      <c r="I54">
        <f t="shared" si="5"/>
        <v>2808.3851999999997</v>
      </c>
      <c r="J54" s="37"/>
    </row>
    <row r="55" spans="1:12" x14ac:dyDescent="0.25">
      <c r="A55" s="31" t="s">
        <v>153</v>
      </c>
      <c r="B55" s="10">
        <v>73790</v>
      </c>
      <c r="C55" s="11">
        <f t="shared" si="1"/>
        <v>12101.559999999998</v>
      </c>
      <c r="D55" s="31" t="s">
        <v>154</v>
      </c>
      <c r="E55" s="35">
        <f t="shared" si="2"/>
        <v>99093.624060000002</v>
      </c>
      <c r="F55" s="11">
        <f t="shared" si="3"/>
        <v>30124.461714239998</v>
      </c>
      <c r="H55">
        <f t="shared" si="4"/>
        <v>22417.402000000002</v>
      </c>
      <c r="I55">
        <f t="shared" si="5"/>
        <v>2886.2220600000001</v>
      </c>
      <c r="J55" s="37"/>
    </row>
    <row r="56" spans="1:12" x14ac:dyDescent="0.25">
      <c r="A56" s="31" t="s">
        <v>155</v>
      </c>
      <c r="B56" s="10">
        <v>76010</v>
      </c>
      <c r="C56" s="11">
        <f t="shared" si="1"/>
        <v>12465.639999999998</v>
      </c>
      <c r="D56" s="31" t="s">
        <v>156</v>
      </c>
      <c r="E56" s="35">
        <f t="shared" si="2"/>
        <v>102074.89314</v>
      </c>
      <c r="F56" s="11">
        <f t="shared" si="3"/>
        <v>31030.767514560001</v>
      </c>
      <c r="H56">
        <f t="shared" si="4"/>
        <v>23091.838</v>
      </c>
      <c r="I56">
        <f t="shared" si="5"/>
        <v>2973.0551399999999</v>
      </c>
      <c r="J56" s="37"/>
    </row>
    <row r="57" spans="1:12" x14ac:dyDescent="0.25">
      <c r="A57" s="31" t="s">
        <v>157</v>
      </c>
      <c r="B57" s="10">
        <v>78230</v>
      </c>
      <c r="C57" s="11">
        <f t="shared" si="1"/>
        <v>12829.719999999998</v>
      </c>
      <c r="D57" s="31" t="s">
        <v>158</v>
      </c>
      <c r="E57" s="35">
        <f t="shared" si="2"/>
        <v>105056.16222</v>
      </c>
      <c r="F57" s="11">
        <f t="shared" si="3"/>
        <v>31937.073314879999</v>
      </c>
      <c r="H57">
        <f t="shared" si="4"/>
        <v>23766.274000000001</v>
      </c>
      <c r="I57">
        <f t="shared" si="5"/>
        <v>3059.8882199999998</v>
      </c>
      <c r="J57" s="37"/>
    </row>
    <row r="58" spans="1:12" x14ac:dyDescent="0.25">
      <c r="A58" s="31" t="s">
        <v>159</v>
      </c>
      <c r="B58" s="9">
        <v>80450</v>
      </c>
      <c r="C58" s="11">
        <f t="shared" si="1"/>
        <v>13193.799999999997</v>
      </c>
      <c r="D58" s="31" t="s">
        <v>160</v>
      </c>
      <c r="E58" s="35">
        <f t="shared" si="2"/>
        <v>108037.43130000001</v>
      </c>
      <c r="F58" s="11">
        <f t="shared" si="3"/>
        <v>32843.379115200005</v>
      </c>
      <c r="H58">
        <f t="shared" si="4"/>
        <v>24440.710000000003</v>
      </c>
      <c r="I58">
        <f t="shared" si="5"/>
        <v>3146.7213000000002</v>
      </c>
      <c r="J58" s="37"/>
    </row>
    <row r="59" spans="1:12" x14ac:dyDescent="0.25">
      <c r="A59" s="31" t="s">
        <v>161</v>
      </c>
      <c r="B59" s="9">
        <v>82670</v>
      </c>
      <c r="C59" s="11">
        <f t="shared" si="1"/>
        <v>13557.879999999997</v>
      </c>
      <c r="D59" s="31" t="s">
        <v>162</v>
      </c>
      <c r="E59" s="35">
        <f t="shared" si="2"/>
        <v>111018.70038000001</v>
      </c>
      <c r="F59" s="11">
        <f t="shared" si="3"/>
        <v>33749.684915520003</v>
      </c>
      <c r="H59">
        <f t="shared" si="4"/>
        <v>25115.146000000001</v>
      </c>
      <c r="I59">
        <f t="shared" si="5"/>
        <v>3233.55438</v>
      </c>
      <c r="J59" s="37"/>
    </row>
    <row r="60" spans="1:12" x14ac:dyDescent="0.25">
      <c r="A60" s="31" t="s">
        <v>163</v>
      </c>
      <c r="B60" s="9">
        <v>84890</v>
      </c>
      <c r="C60" s="11">
        <f t="shared" si="1"/>
        <v>13921.96</v>
      </c>
      <c r="D60" s="31" t="s">
        <v>164</v>
      </c>
      <c r="E60" s="35">
        <f t="shared" si="2"/>
        <v>113999.96945999999</v>
      </c>
      <c r="F60" s="11">
        <f t="shared" si="3"/>
        <v>34655.990715839995</v>
      </c>
      <c r="G60" s="7"/>
      <c r="H60">
        <f t="shared" si="4"/>
        <v>25789.582000000002</v>
      </c>
      <c r="I60">
        <f t="shared" si="5"/>
        <v>3320.3874599999999</v>
      </c>
      <c r="J60" s="37"/>
      <c r="K60" s="7"/>
    </row>
    <row r="61" spans="1:12" x14ac:dyDescent="0.25">
      <c r="A61" s="31" t="s">
        <v>165</v>
      </c>
      <c r="B61" s="9">
        <v>87110</v>
      </c>
      <c r="C61" s="11">
        <f t="shared" si="1"/>
        <v>14286.039999999999</v>
      </c>
      <c r="D61" s="31" t="s">
        <v>166</v>
      </c>
      <c r="E61" s="35">
        <f t="shared" si="2"/>
        <v>116981.23853999999</v>
      </c>
      <c r="F61" s="11">
        <f t="shared" si="3"/>
        <v>35562.296516159993</v>
      </c>
      <c r="G61" s="7"/>
      <c r="H61">
        <f t="shared" si="4"/>
        <v>26464.018</v>
      </c>
      <c r="I61">
        <f t="shared" si="5"/>
        <v>3407.2205399999998</v>
      </c>
      <c r="J61" s="37"/>
      <c r="K61" s="7"/>
      <c r="L61" s="7"/>
    </row>
    <row r="62" spans="1:12" x14ac:dyDescent="0.25">
      <c r="A62" s="31" t="s">
        <v>167</v>
      </c>
      <c r="B62" s="9">
        <v>89330</v>
      </c>
      <c r="C62" s="11">
        <f t="shared" si="1"/>
        <v>14650.119999999999</v>
      </c>
      <c r="D62" s="31" t="s">
        <v>168</v>
      </c>
      <c r="E62" s="35">
        <f t="shared" si="2"/>
        <v>119962.50762</v>
      </c>
      <c r="F62" s="11">
        <f t="shared" si="3"/>
        <v>36468.602316479999</v>
      </c>
      <c r="H62">
        <f t="shared" si="4"/>
        <v>27138.454000000002</v>
      </c>
      <c r="I62">
        <f t="shared" si="5"/>
        <v>3494.0536199999997</v>
      </c>
      <c r="J62" s="37"/>
    </row>
    <row r="63" spans="1:12" x14ac:dyDescent="0.25">
      <c r="A63" s="31" t="s">
        <v>169</v>
      </c>
      <c r="B63" s="9">
        <v>92110</v>
      </c>
      <c r="C63" s="11">
        <f t="shared" si="1"/>
        <v>15106.039999999997</v>
      </c>
      <c r="D63" s="31" t="s">
        <v>170</v>
      </c>
      <c r="E63" s="35">
        <f t="shared" si="2"/>
        <v>123695.80854</v>
      </c>
      <c r="F63" s="11">
        <f t="shared" si="3"/>
        <v>37603.52579616</v>
      </c>
      <c r="H63">
        <f t="shared" si="4"/>
        <v>27983.018</v>
      </c>
      <c r="I63">
        <f t="shared" si="5"/>
        <v>3602.79054</v>
      </c>
      <c r="J63" s="37"/>
    </row>
    <row r="64" spans="1:12" x14ac:dyDescent="0.25">
      <c r="A64" s="31" t="s">
        <v>171</v>
      </c>
      <c r="B64" s="9">
        <v>76010</v>
      </c>
      <c r="C64" s="11">
        <f>B64*19%</f>
        <v>14441.9</v>
      </c>
      <c r="D64" s="31" t="s">
        <v>172</v>
      </c>
      <c r="E64" s="35">
        <f t="shared" si="2"/>
        <v>102074.89314</v>
      </c>
      <c r="F64" s="11">
        <f t="shared" si="3"/>
        <v>31030.767514560001</v>
      </c>
      <c r="H64">
        <f t="shared" si="4"/>
        <v>23091.838</v>
      </c>
      <c r="I64">
        <f t="shared" si="5"/>
        <v>2973.0551399999999</v>
      </c>
      <c r="J64" s="37"/>
    </row>
    <row r="65" spans="1:10" x14ac:dyDescent="0.25">
      <c r="A65" s="31" t="s">
        <v>173</v>
      </c>
      <c r="B65" s="9">
        <v>78230</v>
      </c>
      <c r="C65" s="11">
        <f t="shared" ref="C65:C78" si="8">B65*19%</f>
        <v>14863.7</v>
      </c>
      <c r="D65" s="31" t="s">
        <v>174</v>
      </c>
      <c r="E65" s="35">
        <f t="shared" si="2"/>
        <v>105056.16222</v>
      </c>
      <c r="F65" s="11">
        <f t="shared" si="3"/>
        <v>31937.073314879999</v>
      </c>
      <c r="H65">
        <f t="shared" si="4"/>
        <v>23766.274000000001</v>
      </c>
      <c r="I65">
        <f t="shared" si="5"/>
        <v>3059.8882199999998</v>
      </c>
      <c r="J65" s="37"/>
    </row>
    <row r="66" spans="1:10" x14ac:dyDescent="0.25">
      <c r="A66" s="31" t="s">
        <v>175</v>
      </c>
      <c r="B66" s="9">
        <v>80450</v>
      </c>
      <c r="C66" s="11">
        <f t="shared" si="8"/>
        <v>15285.5</v>
      </c>
      <c r="D66" s="31" t="s">
        <v>176</v>
      </c>
      <c r="E66" s="35">
        <f t="shared" si="2"/>
        <v>108037.43130000001</v>
      </c>
      <c r="F66" s="11">
        <f t="shared" si="3"/>
        <v>32843.379115200005</v>
      </c>
      <c r="H66">
        <f t="shared" si="4"/>
        <v>24440.710000000003</v>
      </c>
      <c r="I66">
        <f t="shared" si="5"/>
        <v>3146.7213000000002</v>
      </c>
      <c r="J66" s="37"/>
    </row>
    <row r="67" spans="1:10" x14ac:dyDescent="0.25">
      <c r="A67" s="31" t="s">
        <v>177</v>
      </c>
      <c r="B67" s="9">
        <v>82670</v>
      </c>
      <c r="C67" s="11">
        <f t="shared" si="8"/>
        <v>15707.300000000001</v>
      </c>
      <c r="D67" s="31" t="s">
        <v>178</v>
      </c>
      <c r="E67" s="35">
        <f t="shared" si="2"/>
        <v>111018.70038000001</v>
      </c>
      <c r="F67" s="11">
        <f t="shared" si="3"/>
        <v>33749.684915520003</v>
      </c>
      <c r="H67">
        <f t="shared" si="4"/>
        <v>25115.146000000001</v>
      </c>
      <c r="I67">
        <f t="shared" si="5"/>
        <v>3233.55438</v>
      </c>
      <c r="J67" s="37"/>
    </row>
    <row r="68" spans="1:10" x14ac:dyDescent="0.25">
      <c r="A68" s="31" t="s">
        <v>179</v>
      </c>
      <c r="B68" s="10">
        <v>84890</v>
      </c>
      <c r="C68" s="11">
        <f t="shared" si="8"/>
        <v>16129.1</v>
      </c>
      <c r="D68" s="31" t="s">
        <v>180</v>
      </c>
      <c r="E68" s="35">
        <f t="shared" si="2"/>
        <v>113999.96945999999</v>
      </c>
      <c r="F68" s="11">
        <f t="shared" si="3"/>
        <v>34655.990715839995</v>
      </c>
      <c r="H68">
        <f t="shared" si="4"/>
        <v>25789.582000000002</v>
      </c>
      <c r="I68">
        <f t="shared" si="5"/>
        <v>3320.3874599999999</v>
      </c>
      <c r="J68" s="37"/>
    </row>
    <row r="69" spans="1:10" x14ac:dyDescent="0.25">
      <c r="A69" s="31" t="s">
        <v>181</v>
      </c>
      <c r="B69" s="10">
        <v>87390</v>
      </c>
      <c r="C69" s="11">
        <f t="shared" si="8"/>
        <v>16604.099999999999</v>
      </c>
      <c r="D69" s="31" t="s">
        <v>182</v>
      </c>
      <c r="E69" s="35">
        <f t="shared" ref="E69:E88" si="9">B69+H69+I69</f>
        <v>117357.25446</v>
      </c>
      <c r="F69" s="11">
        <f t="shared" ref="F69:F88" si="10">E69*30.4%</f>
        <v>35676.605355839994</v>
      </c>
      <c r="H69">
        <f t="shared" ref="H69:H88" si="11">B69*30.38%</f>
        <v>26549.082000000002</v>
      </c>
      <c r="I69">
        <f t="shared" ref="I69:I88" si="12">(B69+H69)*3%</f>
        <v>3418.1724599999998</v>
      </c>
      <c r="J69" s="37"/>
    </row>
    <row r="70" spans="1:10" x14ac:dyDescent="0.25">
      <c r="A70" s="31" t="s">
        <v>183</v>
      </c>
      <c r="B70" s="10">
        <v>89890</v>
      </c>
      <c r="C70" s="11">
        <f t="shared" si="8"/>
        <v>17079.099999999999</v>
      </c>
      <c r="D70" s="31" t="s">
        <v>184</v>
      </c>
      <c r="E70" s="35">
        <f t="shared" si="9"/>
        <v>120714.53946</v>
      </c>
      <c r="F70" s="11">
        <f t="shared" si="10"/>
        <v>36697.219995840002</v>
      </c>
      <c r="H70">
        <f t="shared" si="11"/>
        <v>27308.582000000002</v>
      </c>
      <c r="I70">
        <f t="shared" si="12"/>
        <v>3515.9574599999996</v>
      </c>
      <c r="J70" s="37"/>
    </row>
    <row r="71" spans="1:10" x14ac:dyDescent="0.25">
      <c r="A71" s="31" t="s">
        <v>185</v>
      </c>
      <c r="B71" s="10">
        <v>92390</v>
      </c>
      <c r="C71" s="11">
        <f t="shared" si="8"/>
        <v>17554.099999999999</v>
      </c>
      <c r="D71" s="31" t="s">
        <v>186</v>
      </c>
      <c r="E71" s="35">
        <f t="shared" si="9"/>
        <v>124071.82445999999</v>
      </c>
      <c r="F71" s="11">
        <f t="shared" si="10"/>
        <v>37717.834635839994</v>
      </c>
      <c r="H71">
        <f t="shared" si="11"/>
        <v>28068.082000000002</v>
      </c>
      <c r="I71">
        <f t="shared" si="12"/>
        <v>3613.7424599999999</v>
      </c>
      <c r="J71" s="37"/>
    </row>
    <row r="72" spans="1:10" x14ac:dyDescent="0.25">
      <c r="A72" s="31" t="s">
        <v>187</v>
      </c>
      <c r="B72" s="10">
        <v>95120</v>
      </c>
      <c r="C72" s="11">
        <f t="shared" si="8"/>
        <v>18072.8</v>
      </c>
      <c r="D72" s="31" t="s">
        <v>188</v>
      </c>
      <c r="E72" s="35">
        <f t="shared" si="9"/>
        <v>127737.97968</v>
      </c>
      <c r="F72" s="11">
        <f t="shared" si="10"/>
        <v>38832.345822720003</v>
      </c>
      <c r="H72">
        <f t="shared" si="11"/>
        <v>28897.456000000002</v>
      </c>
      <c r="I72">
        <f t="shared" si="12"/>
        <v>3720.5236800000002</v>
      </c>
      <c r="J72" s="37"/>
    </row>
    <row r="73" spans="1:10" x14ac:dyDescent="0.25">
      <c r="A73" s="31" t="s">
        <v>189</v>
      </c>
      <c r="B73" s="10">
        <v>89890</v>
      </c>
      <c r="C73" s="11">
        <f t="shared" si="8"/>
        <v>17079.099999999999</v>
      </c>
      <c r="D73" s="31" t="s">
        <v>190</v>
      </c>
      <c r="E73" s="35">
        <f t="shared" si="9"/>
        <v>120714.53946</v>
      </c>
      <c r="F73" s="11">
        <f t="shared" si="10"/>
        <v>36697.219995840002</v>
      </c>
      <c r="H73">
        <f t="shared" si="11"/>
        <v>27308.582000000002</v>
      </c>
      <c r="I73">
        <f t="shared" si="12"/>
        <v>3515.9574599999996</v>
      </c>
      <c r="J73" s="37"/>
    </row>
    <row r="74" spans="1:10" x14ac:dyDescent="0.25">
      <c r="A74" s="31" t="s">
        <v>191</v>
      </c>
      <c r="B74" s="10">
        <v>92390</v>
      </c>
      <c r="C74" s="11">
        <f t="shared" si="8"/>
        <v>17554.099999999999</v>
      </c>
      <c r="D74" s="31" t="s">
        <v>192</v>
      </c>
      <c r="E74" s="35">
        <f t="shared" si="9"/>
        <v>124071.82445999999</v>
      </c>
      <c r="F74" s="11">
        <f t="shared" si="10"/>
        <v>37717.834635839994</v>
      </c>
      <c r="H74">
        <f t="shared" si="11"/>
        <v>28068.082000000002</v>
      </c>
      <c r="I74">
        <f t="shared" si="12"/>
        <v>3613.7424599999999</v>
      </c>
      <c r="J74" s="37"/>
    </row>
    <row r="75" spans="1:10" x14ac:dyDescent="0.25">
      <c r="A75" s="31" t="s">
        <v>193</v>
      </c>
      <c r="B75" s="10">
        <v>94890</v>
      </c>
      <c r="C75" s="11">
        <f t="shared" si="8"/>
        <v>18029.099999999999</v>
      </c>
      <c r="D75" s="31" t="s">
        <v>194</v>
      </c>
      <c r="E75" s="35">
        <f t="shared" si="9"/>
        <v>127429.10945999999</v>
      </c>
      <c r="F75" s="11">
        <f t="shared" si="10"/>
        <v>38738.449275839994</v>
      </c>
      <c r="H75">
        <f t="shared" si="11"/>
        <v>28827.582000000002</v>
      </c>
      <c r="I75">
        <f t="shared" si="12"/>
        <v>3711.5274599999998</v>
      </c>
      <c r="J75" s="37"/>
    </row>
    <row r="76" spans="1:10" x14ac:dyDescent="0.25">
      <c r="A76" s="31" t="s">
        <v>195</v>
      </c>
      <c r="B76" s="10">
        <v>97620</v>
      </c>
      <c r="C76" s="11">
        <f t="shared" si="8"/>
        <v>18547.8</v>
      </c>
      <c r="D76" s="31" t="s">
        <v>196</v>
      </c>
      <c r="E76" s="35">
        <f t="shared" si="9"/>
        <v>131095.26467999999</v>
      </c>
      <c r="F76" s="11">
        <f t="shared" si="10"/>
        <v>39852.960462719995</v>
      </c>
      <c r="H76">
        <f t="shared" si="11"/>
        <v>29656.956000000002</v>
      </c>
      <c r="I76">
        <f t="shared" si="12"/>
        <v>3818.3086800000001</v>
      </c>
      <c r="J76" s="37"/>
    </row>
    <row r="77" spans="1:10" x14ac:dyDescent="0.25">
      <c r="A77" s="31" t="s">
        <v>197</v>
      </c>
      <c r="B77" s="10">
        <v>100350</v>
      </c>
      <c r="C77" s="11">
        <f t="shared" si="8"/>
        <v>19066.5</v>
      </c>
      <c r="D77" s="31" t="s">
        <v>198</v>
      </c>
      <c r="E77" s="35">
        <f t="shared" si="9"/>
        <v>134761.41990000001</v>
      </c>
      <c r="F77" s="11">
        <f t="shared" si="10"/>
        <v>40967.471649600004</v>
      </c>
      <c r="H77">
        <f t="shared" si="11"/>
        <v>30486.33</v>
      </c>
      <c r="I77">
        <f t="shared" si="12"/>
        <v>3925.0898999999999</v>
      </c>
      <c r="J77" s="37"/>
    </row>
    <row r="78" spans="1:10" x14ac:dyDescent="0.25">
      <c r="A78" s="31" t="s">
        <v>199</v>
      </c>
      <c r="B78" s="20">
        <v>103320</v>
      </c>
      <c r="C78" s="11">
        <f t="shared" si="8"/>
        <v>19630.8</v>
      </c>
      <c r="D78" s="31" t="s">
        <v>200</v>
      </c>
      <c r="E78" s="35">
        <f t="shared" si="9"/>
        <v>138749.87448</v>
      </c>
      <c r="F78" s="11">
        <f t="shared" si="10"/>
        <v>42179.961841919998</v>
      </c>
      <c r="H78">
        <f t="shared" si="11"/>
        <v>31388.616000000002</v>
      </c>
      <c r="I78">
        <f t="shared" si="12"/>
        <v>4041.25848</v>
      </c>
      <c r="J78" s="37"/>
    </row>
    <row r="79" spans="1:10" x14ac:dyDescent="0.25">
      <c r="A79" s="31" t="s">
        <v>201</v>
      </c>
      <c r="B79" s="20">
        <v>104240</v>
      </c>
      <c r="C79" s="11">
        <f>B79*20%</f>
        <v>20848</v>
      </c>
      <c r="D79" s="31" t="s">
        <v>202</v>
      </c>
      <c r="E79" s="35">
        <f t="shared" si="9"/>
        <v>139985.35535999999</v>
      </c>
      <c r="F79" s="11">
        <f t="shared" si="10"/>
        <v>42555.548029439997</v>
      </c>
      <c r="H79">
        <f t="shared" si="11"/>
        <v>31668.112000000001</v>
      </c>
      <c r="I79">
        <f t="shared" si="12"/>
        <v>4077.2433599999995</v>
      </c>
      <c r="J79" s="37"/>
    </row>
    <row r="80" spans="1:10" x14ac:dyDescent="0.25">
      <c r="A80" s="31" t="s">
        <v>203</v>
      </c>
      <c r="B80" s="20">
        <v>107210</v>
      </c>
      <c r="C80" s="11">
        <f t="shared" ref="C80:C85" si="13">B80*20%</f>
        <v>21442</v>
      </c>
      <c r="D80" s="31" t="s">
        <v>204</v>
      </c>
      <c r="E80" s="35">
        <f t="shared" si="9"/>
        <v>143973.80993999998</v>
      </c>
      <c r="F80" s="11">
        <f t="shared" si="10"/>
        <v>43768.038221759991</v>
      </c>
      <c r="H80">
        <f t="shared" si="11"/>
        <v>32570.398000000001</v>
      </c>
      <c r="I80">
        <f t="shared" si="12"/>
        <v>4193.411939999999</v>
      </c>
      <c r="J80" s="37"/>
    </row>
    <row r="81" spans="1:10" x14ac:dyDescent="0.25">
      <c r="A81" s="31" t="s">
        <v>205</v>
      </c>
      <c r="B81" s="8">
        <v>110180</v>
      </c>
      <c r="C81" s="11">
        <f t="shared" si="13"/>
        <v>22036</v>
      </c>
      <c r="D81" s="31" t="s">
        <v>206</v>
      </c>
      <c r="E81" s="35">
        <f t="shared" si="9"/>
        <v>147962.26452</v>
      </c>
      <c r="F81" s="11">
        <f t="shared" si="10"/>
        <v>44980.528414079999</v>
      </c>
      <c r="H81">
        <f t="shared" si="11"/>
        <v>33472.684000000001</v>
      </c>
      <c r="I81">
        <f t="shared" si="12"/>
        <v>4309.5805200000004</v>
      </c>
      <c r="J81" s="37"/>
    </row>
    <row r="82" spans="1:10" x14ac:dyDescent="0.25">
      <c r="A82" s="31" t="s">
        <v>207</v>
      </c>
      <c r="B82" s="8">
        <v>113150</v>
      </c>
      <c r="C82" s="11">
        <f t="shared" si="13"/>
        <v>22630</v>
      </c>
      <c r="D82" s="31" t="s">
        <v>208</v>
      </c>
      <c r="E82" s="35">
        <f t="shared" si="9"/>
        <v>151950.71909999999</v>
      </c>
      <c r="F82" s="11">
        <f t="shared" si="10"/>
        <v>46193.018606399994</v>
      </c>
      <c r="H82">
        <f t="shared" si="11"/>
        <v>34374.97</v>
      </c>
      <c r="I82">
        <f t="shared" si="12"/>
        <v>4425.7491</v>
      </c>
      <c r="J82" s="37"/>
    </row>
    <row r="83" spans="1:10" x14ac:dyDescent="0.25">
      <c r="A83" s="31" t="s">
        <v>209</v>
      </c>
      <c r="B83" s="8">
        <v>116120</v>
      </c>
      <c r="C83" s="11">
        <f t="shared" si="13"/>
        <v>23224</v>
      </c>
      <c r="D83" s="31" t="s">
        <v>210</v>
      </c>
      <c r="E83" s="35">
        <f t="shared" si="9"/>
        <v>155939.17368000001</v>
      </c>
      <c r="F83" s="11">
        <f t="shared" si="10"/>
        <v>47405.508798720002</v>
      </c>
      <c r="H83">
        <f t="shared" si="11"/>
        <v>35277.256000000001</v>
      </c>
      <c r="I83">
        <f t="shared" si="12"/>
        <v>4541.9176799999996</v>
      </c>
      <c r="J83" s="37"/>
    </row>
    <row r="84" spans="1:10" x14ac:dyDescent="0.25">
      <c r="A84" s="31" t="s">
        <v>211</v>
      </c>
      <c r="B84" s="8">
        <v>116120</v>
      </c>
      <c r="C84" s="11">
        <f t="shared" si="13"/>
        <v>23224</v>
      </c>
      <c r="D84" s="31" t="s">
        <v>212</v>
      </c>
      <c r="E84" s="35">
        <f t="shared" si="9"/>
        <v>155939.17368000001</v>
      </c>
      <c r="F84" s="11">
        <f t="shared" si="10"/>
        <v>47405.508798720002</v>
      </c>
      <c r="H84">
        <f t="shared" si="11"/>
        <v>35277.256000000001</v>
      </c>
      <c r="I84">
        <f t="shared" si="12"/>
        <v>4541.9176799999996</v>
      </c>
      <c r="J84" s="37"/>
    </row>
    <row r="85" spans="1:10" x14ac:dyDescent="0.25">
      <c r="A85" s="31" t="s">
        <v>213</v>
      </c>
      <c r="B85" s="8">
        <v>119340</v>
      </c>
      <c r="C85" s="11">
        <f t="shared" si="13"/>
        <v>23868</v>
      </c>
      <c r="D85" s="31" t="s">
        <v>214</v>
      </c>
      <c r="E85" s="35">
        <f t="shared" si="9"/>
        <v>160263.35676</v>
      </c>
      <c r="F85" s="11">
        <f t="shared" si="10"/>
        <v>48720.060455039995</v>
      </c>
      <c r="H85">
        <f t="shared" si="11"/>
        <v>36255.491999999998</v>
      </c>
      <c r="I85">
        <f t="shared" si="12"/>
        <v>4667.8647599999995</v>
      </c>
      <c r="J85" s="37"/>
    </row>
    <row r="86" spans="1:10" x14ac:dyDescent="0.25">
      <c r="A86" s="31" t="s">
        <v>215</v>
      </c>
      <c r="B86" s="8">
        <v>122560</v>
      </c>
      <c r="C86" s="11">
        <f>B86*20%</f>
        <v>24512</v>
      </c>
      <c r="D86" s="31" t="s">
        <v>216</v>
      </c>
      <c r="E86" s="35">
        <f t="shared" si="9"/>
        <v>164587.53984000001</v>
      </c>
      <c r="F86" s="11">
        <f t="shared" si="10"/>
        <v>50034.612111360002</v>
      </c>
      <c r="H86">
        <f t="shared" si="11"/>
        <v>37233.728000000003</v>
      </c>
      <c r="I86">
        <f t="shared" si="12"/>
        <v>4793.8118400000003</v>
      </c>
      <c r="J86" s="37"/>
    </row>
    <row r="87" spans="1:10" x14ac:dyDescent="0.25">
      <c r="A87" s="31" t="s">
        <v>217</v>
      </c>
      <c r="B87" s="8">
        <v>125780</v>
      </c>
      <c r="C87" s="11">
        <f t="shared" ref="C87:C88" si="14">B87*20%</f>
        <v>25156</v>
      </c>
      <c r="D87" s="31" t="s">
        <v>218</v>
      </c>
      <c r="E87" s="35">
        <f t="shared" si="9"/>
        <v>168911.72292</v>
      </c>
      <c r="F87" s="11">
        <f t="shared" si="10"/>
        <v>51349.163767680002</v>
      </c>
      <c r="H87">
        <f t="shared" si="11"/>
        <v>38211.964</v>
      </c>
      <c r="I87">
        <f t="shared" si="12"/>
        <v>4919.7589200000002</v>
      </c>
      <c r="J87" s="37"/>
    </row>
    <row r="88" spans="1:10" x14ac:dyDescent="0.25">
      <c r="A88" s="31" t="s">
        <v>219</v>
      </c>
      <c r="B88" s="8">
        <v>129000</v>
      </c>
      <c r="C88" s="11">
        <f t="shared" si="14"/>
        <v>25800</v>
      </c>
      <c r="D88" s="31" t="s">
        <v>220</v>
      </c>
      <c r="E88" s="35">
        <f t="shared" si="9"/>
        <v>173235.90600000002</v>
      </c>
      <c r="F88" s="11">
        <f t="shared" si="10"/>
        <v>52663.715424000002</v>
      </c>
      <c r="H88">
        <f t="shared" si="11"/>
        <v>39190.200000000004</v>
      </c>
      <c r="I88">
        <f t="shared" si="12"/>
        <v>5045.7060000000001</v>
      </c>
      <c r="J88" s="37"/>
    </row>
  </sheetData>
  <mergeCells count="6">
    <mergeCell ref="O18:P18"/>
    <mergeCell ref="A1:B1"/>
    <mergeCell ref="D1:E1"/>
    <mergeCell ref="O2:P2"/>
    <mergeCell ref="O8:P8"/>
    <mergeCell ref="L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Arrears Calculator</vt:lpstr>
      <vt:lpstr>Formula &amp; Reference</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surendra</dc:creator>
  <cp:lastModifiedBy>Windows User</cp:lastModifiedBy>
  <cp:revision/>
  <dcterms:created xsi:type="dcterms:W3CDTF">2023-12-16T13:43:44Z</dcterms:created>
  <dcterms:modified xsi:type="dcterms:W3CDTF">2023-12-21T07:18:19Z</dcterms:modified>
</cp:coreProperties>
</file>