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04"/>
  <workbookPr defaultThemeVersion="166925"/>
  <xr:revisionPtr revIDLastSave="0" documentId="8_{A99714D2-6B50-4A8E-8ADE-56ADC60D136E}" xr6:coauthVersionLast="47" xr6:coauthVersionMax="47" xr10:uidLastSave="{00000000-0000-0000-0000-000000000000}"/>
  <bookViews>
    <workbookView xWindow="240" yWindow="105" windowWidth="14805" windowHeight="8010" xr2:uid="{00000000-000D-0000-FFFF-FFFF00000000}"/>
  </bookViews>
  <sheets>
    <sheet name="Arrears Calculator" sheetId="1" r:id="rId1"/>
    <sheet name="Formula &amp; Referenc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1" l="1"/>
  <c r="F12" i="1"/>
  <c r="F13" i="1"/>
  <c r="F14" i="1"/>
  <c r="F15" i="1"/>
  <c r="F16" i="1"/>
  <c r="F17" i="1"/>
  <c r="F18" i="1"/>
  <c r="F19" i="1"/>
  <c r="F20" i="1"/>
  <c r="F21" i="1"/>
  <c r="F22" i="1"/>
  <c r="F23" i="1"/>
  <c r="F24" i="1"/>
  <c r="F25" i="1"/>
  <c r="F26" i="1"/>
  <c r="F11" i="1"/>
  <c r="E12" i="1"/>
  <c r="E13" i="1"/>
  <c r="E14" i="1"/>
  <c r="E15" i="1"/>
  <c r="E16" i="1"/>
  <c r="E17" i="1"/>
  <c r="E18" i="1"/>
  <c r="E19" i="1"/>
  <c r="E20" i="1"/>
  <c r="E21" i="1"/>
  <c r="E22" i="1"/>
  <c r="E23" i="1"/>
  <c r="E24" i="1"/>
  <c r="E25" i="1"/>
  <c r="E26" i="1"/>
  <c r="E11" i="1"/>
  <c r="P10" i="1"/>
  <c r="D10" i="1"/>
  <c r="C33" i="1"/>
  <c r="C34" i="1"/>
  <c r="B32" i="1"/>
  <c r="E32" i="1"/>
  <c r="K11" i="1"/>
  <c r="B11" i="1"/>
  <c r="C106" i="2"/>
  <c r="C105" i="2"/>
  <c r="C104" i="2"/>
  <c r="C98" i="2"/>
  <c r="C97" i="2"/>
  <c r="C96" i="2"/>
  <c r="C90" i="2"/>
  <c r="C89" i="2"/>
  <c r="C88" i="2"/>
  <c r="C81" i="2"/>
  <c r="C80" i="2"/>
  <c r="C79" i="2"/>
  <c r="C70" i="2"/>
  <c r="C52" i="2"/>
  <c r="C53" i="2"/>
  <c r="C29" i="2"/>
  <c r="C30" i="2"/>
  <c r="L10" i="1"/>
  <c r="E100" i="2"/>
  <c r="E92" i="2"/>
  <c r="E83" i="2"/>
  <c r="E71" i="2"/>
  <c r="E55" i="2"/>
  <c r="E32" i="2"/>
  <c r="E5" i="2"/>
  <c r="E6" i="2"/>
  <c r="G10" i="1"/>
  <c r="G32" i="1" s="1"/>
  <c r="P10" i="2"/>
  <c r="P4" i="2"/>
  <c r="C103" i="2"/>
  <c r="C102" i="2"/>
  <c r="C101" i="2"/>
  <c r="C100" i="2"/>
  <c r="C99" i="2"/>
  <c r="C95" i="2"/>
  <c r="C94" i="2"/>
  <c r="C93" i="2"/>
  <c r="C92" i="2"/>
  <c r="C91" i="2"/>
  <c r="C87" i="2"/>
  <c r="C86" i="2"/>
  <c r="C85" i="2"/>
  <c r="C84" i="2"/>
  <c r="C83" i="2"/>
  <c r="C82" i="2"/>
  <c r="C78" i="2"/>
  <c r="C77" i="2"/>
  <c r="C76" i="2"/>
  <c r="C75" i="2"/>
  <c r="C74" i="2"/>
  <c r="C73" i="2"/>
  <c r="C72" i="2"/>
  <c r="C71" i="2"/>
  <c r="C67" i="2"/>
  <c r="C66" i="2"/>
  <c r="C65" i="2"/>
  <c r="C64" i="2"/>
  <c r="C63" i="2"/>
  <c r="C62" i="2"/>
  <c r="C61" i="2"/>
  <c r="C60" i="2"/>
  <c r="C59" i="2"/>
  <c r="C58" i="2"/>
  <c r="C57" i="2"/>
  <c r="C56" i="2"/>
  <c r="C55" i="2"/>
  <c r="C54" i="2"/>
  <c r="C51" i="2"/>
  <c r="C50" i="2"/>
  <c r="C49" i="2"/>
  <c r="C48" i="2"/>
  <c r="C47" i="2"/>
  <c r="C46" i="2"/>
  <c r="C45" i="2"/>
  <c r="C44" i="2"/>
  <c r="C43" i="2"/>
  <c r="C42" i="2"/>
  <c r="C41" i="2"/>
  <c r="C40" i="2"/>
  <c r="C39" i="2"/>
  <c r="C38" i="2"/>
  <c r="C37" i="2"/>
  <c r="C36" i="2"/>
  <c r="C35" i="2"/>
  <c r="C34" i="2"/>
  <c r="C33" i="2"/>
  <c r="C32" i="2"/>
  <c r="C31" i="2"/>
  <c r="C28" i="2"/>
  <c r="C27" i="2"/>
  <c r="C26" i="2"/>
  <c r="C25" i="2"/>
  <c r="C24" i="2"/>
  <c r="C23" i="2"/>
  <c r="C22" i="2"/>
  <c r="C21" i="2"/>
  <c r="C20" i="2"/>
  <c r="C19" i="2"/>
  <c r="C18" i="2"/>
  <c r="C17" i="2"/>
  <c r="C16" i="2"/>
  <c r="C15" i="2"/>
  <c r="C14" i="2"/>
  <c r="C13" i="2"/>
  <c r="C12" i="2"/>
  <c r="C11" i="2"/>
  <c r="C10" i="2"/>
  <c r="C9" i="2"/>
  <c r="C8" i="2"/>
  <c r="C7" i="2"/>
  <c r="C6" i="2"/>
  <c r="C5" i="2"/>
  <c r="C4" i="2"/>
  <c r="K32" i="1"/>
  <c r="F32" i="1"/>
  <c r="M11" i="1"/>
  <c r="P32" i="1" l="1"/>
  <c r="J10" i="1"/>
  <c r="B33" i="1"/>
  <c r="D32" i="1"/>
  <c r="J32" i="1" s="1"/>
  <c r="D33" i="1"/>
  <c r="C35" i="1"/>
  <c r="E7" i="2"/>
  <c r="E33" i="2"/>
  <c r="E56" i="2"/>
  <c r="E72" i="2"/>
  <c r="E84" i="2"/>
  <c r="E93" i="2"/>
  <c r="E101" i="2"/>
  <c r="D11" i="1"/>
  <c r="M32" i="1"/>
  <c r="N32" i="1" s="1"/>
  <c r="L32" i="1"/>
  <c r="G11" i="1"/>
  <c r="G33" i="1" s="1"/>
  <c r="L11" i="1"/>
  <c r="K33" i="1"/>
  <c r="F33" i="1"/>
  <c r="M12" i="1"/>
  <c r="K12" i="1"/>
  <c r="K34" i="1" s="1"/>
  <c r="B12" i="1"/>
  <c r="B34" i="1" l="1"/>
  <c r="C36" i="1"/>
  <c r="E102" i="2"/>
  <c r="E94" i="2"/>
  <c r="E85" i="2"/>
  <c r="E73" i="2"/>
  <c r="E57" i="2"/>
  <c r="E34" i="2"/>
  <c r="E8" i="2"/>
  <c r="D12" i="1"/>
  <c r="M34" i="1"/>
  <c r="M33" i="1"/>
  <c r="N33" i="1" s="1"/>
  <c r="G12" i="1"/>
  <c r="G34" i="1" s="1"/>
  <c r="L12" i="1"/>
  <c r="L33" i="1"/>
  <c r="F34" i="1"/>
  <c r="M13" i="1"/>
  <c r="K13" i="1"/>
  <c r="K35" i="1" s="1"/>
  <c r="B13" i="1"/>
  <c r="N34" i="1" l="1"/>
  <c r="B35" i="1"/>
  <c r="D34" i="1"/>
  <c r="C37" i="1"/>
  <c r="E9" i="2"/>
  <c r="E35" i="2"/>
  <c r="E58" i="2"/>
  <c r="E74" i="2"/>
  <c r="E86" i="2"/>
  <c r="E95" i="2"/>
  <c r="E103" i="2"/>
  <c r="D13" i="1"/>
  <c r="M35" i="1"/>
  <c r="G13" i="1"/>
  <c r="G35" i="1" s="1"/>
  <c r="L13" i="1"/>
  <c r="L34" i="1"/>
  <c r="F35" i="1"/>
  <c r="M14" i="1"/>
  <c r="K14" i="1"/>
  <c r="K36" i="1" s="1"/>
  <c r="B14" i="1"/>
  <c r="N35" i="1" l="1"/>
  <c r="B36" i="1"/>
  <c r="D35" i="1"/>
  <c r="C38" i="1"/>
  <c r="E75" i="2"/>
  <c r="E59" i="2"/>
  <c r="E36" i="2"/>
  <c r="E10" i="2"/>
  <c r="D14" i="1"/>
  <c r="M36" i="1"/>
  <c r="G14" i="1"/>
  <c r="G36" i="1" s="1"/>
  <c r="L14" i="1"/>
  <c r="L35" i="1"/>
  <c r="F36" i="1"/>
  <c r="M15" i="1"/>
  <c r="K15" i="1"/>
  <c r="K37" i="1" s="1"/>
  <c r="B15" i="1"/>
  <c r="N36" i="1" l="1"/>
  <c r="B37" i="1"/>
  <c r="D36" i="1"/>
  <c r="C39" i="1"/>
  <c r="E11" i="2"/>
  <c r="E37" i="2"/>
  <c r="E60" i="2"/>
  <c r="E76" i="2"/>
  <c r="D15" i="1"/>
  <c r="M37" i="1"/>
  <c r="G15" i="1"/>
  <c r="G37" i="1" s="1"/>
  <c r="L15" i="1"/>
  <c r="L36" i="1"/>
  <c r="F37" i="1"/>
  <c r="M16" i="1"/>
  <c r="K16" i="1"/>
  <c r="K38" i="1" s="1"/>
  <c r="B16" i="1"/>
  <c r="N37" i="1" l="1"/>
  <c r="B38" i="1"/>
  <c r="D37" i="1"/>
  <c r="C40" i="1"/>
  <c r="E61" i="2"/>
  <c r="E38" i="2"/>
  <c r="E12" i="2"/>
  <c r="D16" i="1"/>
  <c r="M38" i="1"/>
  <c r="G16" i="1"/>
  <c r="G38" i="1" s="1"/>
  <c r="B17" i="1"/>
  <c r="G17" i="1"/>
  <c r="G39" i="1" s="1"/>
  <c r="L16" i="1"/>
  <c r="L37" i="1"/>
  <c r="F38" i="1"/>
  <c r="M17" i="1"/>
  <c r="K17" i="1"/>
  <c r="K39" i="1" s="1"/>
  <c r="N38" i="1" l="1"/>
  <c r="D38" i="1"/>
  <c r="C41" i="1"/>
  <c r="E13" i="2"/>
  <c r="E39" i="2"/>
  <c r="B39" i="1"/>
  <c r="B18" i="1"/>
  <c r="M39" i="1"/>
  <c r="D17" i="1"/>
  <c r="L17" i="1"/>
  <c r="L38" i="1"/>
  <c r="F39" i="1"/>
  <c r="M18" i="1"/>
  <c r="K18" i="1"/>
  <c r="K40" i="1" s="1"/>
  <c r="B40" i="1"/>
  <c r="N39" i="1" l="1"/>
  <c r="D40" i="1"/>
  <c r="D39" i="1"/>
  <c r="C42" i="1"/>
  <c r="E40" i="2"/>
  <c r="E14" i="2"/>
  <c r="D18" i="1"/>
  <c r="M40" i="1"/>
  <c r="N40" i="1" s="1"/>
  <c r="G18" i="1"/>
  <c r="G40" i="1" s="1"/>
  <c r="L18" i="1"/>
  <c r="L39" i="1"/>
  <c r="F40" i="1"/>
  <c r="M19" i="1"/>
  <c r="K19" i="1"/>
  <c r="K41" i="1" s="1"/>
  <c r="B19" i="1"/>
  <c r="B41" i="1" l="1"/>
  <c r="B20" i="1"/>
  <c r="C43" i="1"/>
  <c r="E15" i="2"/>
  <c r="E41" i="2"/>
  <c r="D19" i="1"/>
  <c r="M41" i="1"/>
  <c r="G19" i="1"/>
  <c r="G41" i="1" s="1"/>
  <c r="L19" i="1"/>
  <c r="L40" i="1"/>
  <c r="F41" i="1"/>
  <c r="M20" i="1"/>
  <c r="K20" i="1"/>
  <c r="K42" i="1" s="1"/>
  <c r="B42" i="1"/>
  <c r="N41" i="1" l="1"/>
  <c r="D42" i="1"/>
  <c r="D41" i="1"/>
  <c r="C44" i="1"/>
  <c r="E42" i="2"/>
  <c r="E16" i="2"/>
  <c r="D20" i="1"/>
  <c r="B21" i="1"/>
  <c r="M42" i="1"/>
  <c r="N42" i="1" s="1"/>
  <c r="G20" i="1"/>
  <c r="G42" i="1" s="1"/>
  <c r="L20" i="1"/>
  <c r="L41" i="1"/>
  <c r="F42" i="1"/>
  <c r="M21" i="1"/>
  <c r="K21" i="1"/>
  <c r="K43" i="1" s="1"/>
  <c r="B43" i="1" l="1"/>
  <c r="C45" i="1"/>
  <c r="E17" i="2"/>
  <c r="M43" i="1"/>
  <c r="D21" i="1"/>
  <c r="G21" i="1"/>
  <c r="G43" i="1" s="1"/>
  <c r="L21" i="1"/>
  <c r="L42" i="1"/>
  <c r="B22" i="1"/>
  <c r="F43" i="1"/>
  <c r="M22" i="1"/>
  <c r="K22" i="1"/>
  <c r="K44" i="1" s="1"/>
  <c r="N43" i="1" l="1"/>
  <c r="B44" i="1"/>
  <c r="D43" i="1"/>
  <c r="C46" i="1"/>
  <c r="E18" i="2"/>
  <c r="M44" i="1"/>
  <c r="D22" i="1"/>
  <c r="G22" i="1"/>
  <c r="G44" i="1" s="1"/>
  <c r="B23" i="1"/>
  <c r="L43" i="1"/>
  <c r="L22" i="1"/>
  <c r="F44" i="1"/>
  <c r="M23" i="1"/>
  <c r="K23" i="1"/>
  <c r="K45" i="1" s="1"/>
  <c r="N44" i="1" l="1"/>
  <c r="B45" i="1"/>
  <c r="D44" i="1"/>
  <c r="C47" i="1"/>
  <c r="E19" i="2"/>
  <c r="M45" i="1"/>
  <c r="D23" i="1"/>
  <c r="G23" i="1"/>
  <c r="G45" i="1" s="1"/>
  <c r="L23" i="1"/>
  <c r="L44" i="1"/>
  <c r="F45" i="1"/>
  <c r="M24" i="1"/>
  <c r="K24" i="1"/>
  <c r="B24" i="1"/>
  <c r="N45" i="1" l="1"/>
  <c r="B46" i="1"/>
  <c r="D45" i="1"/>
  <c r="C48" i="1"/>
  <c r="E20" i="2"/>
  <c r="D24" i="1"/>
  <c r="B25" i="1"/>
  <c r="M25" i="1"/>
  <c r="M46" i="1"/>
  <c r="B26" i="1"/>
  <c r="G25" i="1"/>
  <c r="G47" i="1" s="1"/>
  <c r="K46" i="1"/>
  <c r="K25" i="1"/>
  <c r="M26" i="1"/>
  <c r="G24" i="1"/>
  <c r="G46" i="1"/>
  <c r="L24" i="1"/>
  <c r="L45" i="1"/>
  <c r="F46" i="1"/>
  <c r="N46" i="1" l="1"/>
  <c r="B48" i="1"/>
  <c r="B47" i="1"/>
  <c r="D46" i="1"/>
  <c r="D48" i="1"/>
  <c r="K47" i="1"/>
  <c r="L25" i="1"/>
  <c r="M48" i="1"/>
  <c r="D26" i="1"/>
  <c r="M47" i="1"/>
  <c r="D25" i="1"/>
  <c r="F48" i="1"/>
  <c r="F47" i="1"/>
  <c r="L46" i="1"/>
  <c r="L47" i="1"/>
  <c r="K26" i="1"/>
  <c r="G26" i="1"/>
  <c r="G48" i="1" s="1"/>
  <c r="N47" i="1" l="1"/>
  <c r="N48" i="1"/>
  <c r="D47" i="1"/>
  <c r="K48" i="1"/>
  <c r="L48" i="1" s="1"/>
  <c r="L26" i="1"/>
  <c r="P11" i="1"/>
  <c r="P33" i="1"/>
  <c r="E34" i="1"/>
  <c r="P34" i="1" s="1"/>
  <c r="E35" i="1"/>
  <c r="P35" i="1" s="1"/>
  <c r="E36" i="1"/>
  <c r="P36" i="1" s="1"/>
  <c r="E37" i="1"/>
  <c r="P37" i="1" s="1"/>
  <c r="E38" i="1"/>
  <c r="P38" i="1" s="1"/>
  <c r="E39" i="1"/>
  <c r="P39" i="1" s="1"/>
  <c r="E40" i="1"/>
  <c r="P40" i="1" s="1"/>
  <c r="E41" i="1"/>
  <c r="P41" i="1" s="1"/>
  <c r="E42" i="1"/>
  <c r="P42" i="1" s="1"/>
  <c r="E43" i="1"/>
  <c r="P43" i="1" s="1"/>
  <c r="E44" i="1"/>
  <c r="P44" i="1" s="1"/>
  <c r="N10" i="1"/>
  <c r="O10" i="1" s="1"/>
  <c r="Q10" i="1" s="1"/>
  <c r="J44" i="1" l="1"/>
  <c r="J43" i="1"/>
  <c r="J42" i="1"/>
  <c r="J41" i="1"/>
  <c r="J40" i="1"/>
  <c r="J39" i="1"/>
  <c r="J38" i="1"/>
  <c r="J37" i="1"/>
  <c r="J36" i="1"/>
  <c r="J35" i="1"/>
  <c r="J34" i="1"/>
  <c r="J33" i="1"/>
  <c r="P12" i="1"/>
  <c r="J11" i="1"/>
  <c r="E45" i="1"/>
  <c r="P45" i="1" s="1"/>
  <c r="O32" i="1"/>
  <c r="Q32" i="1" s="1"/>
  <c r="N11" i="1"/>
  <c r="J45" i="1" l="1"/>
  <c r="O11" i="1"/>
  <c r="Q11" i="1" s="1"/>
  <c r="J12" i="1"/>
  <c r="O33" i="1"/>
  <c r="Q33" i="1" s="1"/>
  <c r="O34" i="1"/>
  <c r="Q34" i="1" s="1"/>
  <c r="O35" i="1"/>
  <c r="Q35" i="1" s="1"/>
  <c r="O36" i="1"/>
  <c r="Q36" i="1" s="1"/>
  <c r="O37" i="1"/>
  <c r="Q37" i="1" s="1"/>
  <c r="O38" i="1"/>
  <c r="Q38" i="1" s="1"/>
  <c r="O39" i="1"/>
  <c r="Q39" i="1" s="1"/>
  <c r="O40" i="1"/>
  <c r="Q40" i="1" s="1"/>
  <c r="O41" i="1"/>
  <c r="Q41" i="1" s="1"/>
  <c r="O42" i="1"/>
  <c r="Q42" i="1" s="1"/>
  <c r="O43" i="1"/>
  <c r="Q43" i="1" s="1"/>
  <c r="O44" i="1"/>
  <c r="Q44" i="1" s="1"/>
  <c r="P13" i="1"/>
  <c r="N12" i="1"/>
  <c r="E46" i="1"/>
  <c r="P46" i="1" s="1"/>
  <c r="J46" i="1" l="1"/>
  <c r="J13" i="1"/>
  <c r="O12" i="1"/>
  <c r="Q12" i="1" s="1"/>
  <c r="O45" i="1"/>
  <c r="Q45" i="1" s="1"/>
  <c r="E47" i="1"/>
  <c r="P47" i="1" s="1"/>
  <c r="P14" i="1"/>
  <c r="N13" i="1"/>
  <c r="J14" i="1" l="1"/>
  <c r="J47" i="1"/>
  <c r="O13" i="1"/>
  <c r="Q13" i="1" s="1"/>
  <c r="O46" i="1"/>
  <c r="Q46" i="1" s="1"/>
  <c r="P15" i="1"/>
  <c r="N14" i="1"/>
  <c r="E48" i="1"/>
  <c r="P48" i="1" s="1"/>
  <c r="P49" i="1" s="1"/>
  <c r="J48" i="1" l="1"/>
  <c r="J15" i="1"/>
  <c r="O47" i="1"/>
  <c r="Q47" i="1" s="1"/>
  <c r="O14" i="1"/>
  <c r="Q14" i="1" s="1"/>
  <c r="P16" i="1"/>
  <c r="N15" i="1"/>
  <c r="J16" i="1" l="1"/>
  <c r="O15" i="1"/>
  <c r="Q15" i="1" s="1"/>
  <c r="O48" i="1"/>
  <c r="Q48" i="1" s="1"/>
  <c r="Q49" i="1" s="1"/>
  <c r="P17" i="1"/>
  <c r="N16" i="1"/>
  <c r="O49" i="1"/>
  <c r="J17" i="1" l="1"/>
  <c r="O16" i="1"/>
  <c r="Q16" i="1" s="1"/>
  <c r="P18" i="1"/>
  <c r="N17" i="1"/>
  <c r="J18" i="1" l="1"/>
  <c r="O17" i="1"/>
  <c r="Q17" i="1" s="1"/>
  <c r="P19" i="1"/>
  <c r="N18" i="1"/>
  <c r="J19" i="1" l="1"/>
  <c r="O18" i="1"/>
  <c r="Q18" i="1" s="1"/>
  <c r="P20" i="1"/>
  <c r="N19" i="1"/>
  <c r="J20" i="1" l="1"/>
  <c r="O19" i="1"/>
  <c r="Q19" i="1" s="1"/>
  <c r="P21" i="1"/>
  <c r="N20" i="1"/>
  <c r="J21" i="1" l="1"/>
  <c r="O20" i="1"/>
  <c r="Q20" i="1" s="1"/>
  <c r="P22" i="1"/>
  <c r="N21" i="1"/>
  <c r="J22" i="1" l="1"/>
  <c r="O21" i="1"/>
  <c r="Q21" i="1" s="1"/>
  <c r="P23" i="1"/>
  <c r="N22" i="1"/>
  <c r="J23" i="1" l="1"/>
  <c r="O22" i="1"/>
  <c r="Q22" i="1" s="1"/>
  <c r="P24" i="1"/>
  <c r="N23" i="1"/>
  <c r="J24" i="1" l="1"/>
  <c r="O23" i="1"/>
  <c r="Q23" i="1" s="1"/>
  <c r="P25" i="1"/>
  <c r="N24" i="1"/>
  <c r="J25" i="1" l="1"/>
  <c r="O24" i="1"/>
  <c r="Q24" i="1" s="1"/>
  <c r="P26" i="1"/>
  <c r="P27" i="1" s="1"/>
  <c r="N25" i="1"/>
  <c r="J26" i="1" l="1"/>
  <c r="O25" i="1"/>
  <c r="Q25" i="1" s="1"/>
  <c r="N26" i="1"/>
  <c r="O26" i="1" l="1"/>
  <c r="Q26" i="1" s="1"/>
  <c r="Q27" i="1" s="1"/>
  <c r="G50" i="1" s="1"/>
  <c r="O27" i="1"/>
</calcChain>
</file>

<file path=xl/sharedStrings.xml><?xml version="1.0" encoding="utf-8"?>
<sst xmlns="http://schemas.openxmlformats.org/spreadsheetml/2006/main" count="289" uniqueCount="249">
  <si>
    <t>ARREARS CALCULATOR FOR OFFICERS v3.0</t>
  </si>
  <si>
    <t>by bankingschool.co.in</t>
  </si>
  <si>
    <t>Instructions</t>
  </si>
  <si>
    <t>To make calculations simple and easy, this excel sheet is divided into two tables. (i) OLD SALARY (ii) NEW SALARY. All blue coloured cells inside the 'OLD SALARY' table can be manually updated to accomodate any changes due to increments, promotions and transfers.All values in the 'NEW SALARY' table  will be generated automatically and you are not required to make any changes.</t>
  </si>
  <si>
    <t xml:space="preserve">For step-by-step instructions visit  </t>
  </si>
  <si>
    <t>https://bankingschool.co.in/bank-news/arrears-calculator-for-bank-officers-2024/</t>
  </si>
  <si>
    <t xml:space="preserve">Please update the blue fields (SCALE with BASIC,PQP, FPP, CCA Centre, OFF. ALL ,HRA%) on the first row [ Nov-22]. If you are not eligible for PQP or FPP, then please select 0. </t>
  </si>
  <si>
    <t>OLD  / EXISTING SALARY</t>
  </si>
  <si>
    <t>Month</t>
  </si>
  <si>
    <t>BASIC WITH SCALE</t>
  </si>
  <si>
    <t>INCREMENTS</t>
  </si>
  <si>
    <t xml:space="preserve">SPL ALL. </t>
  </si>
  <si>
    <t>PQP</t>
  </si>
  <si>
    <t>FPP</t>
  </si>
  <si>
    <t>LA</t>
  </si>
  <si>
    <t>OFF. ALL</t>
  </si>
  <si>
    <t xml:space="preserve">DA % </t>
  </si>
  <si>
    <t xml:space="preserve">DA </t>
  </si>
  <si>
    <t>CCA Centres</t>
  </si>
  <si>
    <t>CCA</t>
  </si>
  <si>
    <t>HRA %</t>
  </si>
  <si>
    <t>HRA</t>
  </si>
  <si>
    <t>GROSS</t>
  </si>
  <si>
    <t>PF/NPS</t>
  </si>
  <si>
    <t>NET SAL.</t>
  </si>
  <si>
    <t>N/A</t>
  </si>
  <si>
    <t>Non CCA Centre</t>
  </si>
  <si>
    <t>NEW  / REVISED SALARY</t>
  </si>
  <si>
    <t>INCREMENTs</t>
  </si>
  <si>
    <t>ARREARS RECIEVABLE</t>
  </si>
  <si>
    <t>OLD</t>
  </si>
  <si>
    <t>NEW</t>
  </si>
  <si>
    <t>SCALE - STAGNATION - BASIC</t>
  </si>
  <si>
    <t>BASIC</t>
  </si>
  <si>
    <t>SPL.ALL</t>
  </si>
  <si>
    <t>SPL.ALL %</t>
  </si>
  <si>
    <t>Old PQP</t>
  </si>
  <si>
    <t>New PQP</t>
  </si>
  <si>
    <t>SCALE 1 - 36000</t>
  </si>
  <si>
    <t>SCALE 1 - 48480</t>
  </si>
  <si>
    <t>Lower Centres</t>
  </si>
  <si>
    <t>SCALE 1 - 37490</t>
  </si>
  <si>
    <t>SCALE 1 - 50480</t>
  </si>
  <si>
    <t>Higher Area</t>
  </si>
  <si>
    <t>SCALE 1 - 38980</t>
  </si>
  <si>
    <t>SCALE 1 - 52480</t>
  </si>
  <si>
    <t>SCALE 1 - 40470</t>
  </si>
  <si>
    <t>SCALE 1 - 54480</t>
  </si>
  <si>
    <t>SCALE 1 - 41960</t>
  </si>
  <si>
    <t>SCALE 1 - 56480</t>
  </si>
  <si>
    <t>SCALE 1 - 43450</t>
  </si>
  <si>
    <t>SCALE 1 - 58480</t>
  </si>
  <si>
    <t>Increments</t>
  </si>
  <si>
    <t>Old FPP</t>
  </si>
  <si>
    <t>New FPP</t>
  </si>
  <si>
    <t>SCALE 1 - 44940</t>
  </si>
  <si>
    <t>SCALE 1 - 60480</t>
  </si>
  <si>
    <t>SCALE 1 - 46430</t>
  </si>
  <si>
    <t>SCALE 1 - 62480</t>
  </si>
  <si>
    <t>SCALE 1 - 48170</t>
  </si>
  <si>
    <t>SCALE 1 - 64820</t>
  </si>
  <si>
    <t>SCALE 1 - 49910</t>
  </si>
  <si>
    <t>SCALE 1 - 67160</t>
  </si>
  <si>
    <t>SCALE 1 - 51900</t>
  </si>
  <si>
    <t>SCALE 1 - 69840</t>
  </si>
  <si>
    <t>SCALE 1 - 53890</t>
  </si>
  <si>
    <t>SCALE 1 - 72520</t>
  </si>
  <si>
    <t>SCALE 1 - 55880</t>
  </si>
  <si>
    <t>SCALE 1 - 75200</t>
  </si>
  <si>
    <t>SCALE 1 - 57870</t>
  </si>
  <si>
    <t>SCALE 1 - 77880</t>
  </si>
  <si>
    <t>SCALE 1 - 59860</t>
  </si>
  <si>
    <t>SCALE 1 - 80560</t>
  </si>
  <si>
    <t>Learning Allowance</t>
  </si>
  <si>
    <t>SCALE 1 - 61850</t>
  </si>
  <si>
    <t>SCALE 1 - 83240</t>
  </si>
  <si>
    <t>SCALE 1 - 63840</t>
  </si>
  <si>
    <t>SCALE 1 - 85920</t>
  </si>
  <si>
    <t>SCALE 1 - 65830</t>
  </si>
  <si>
    <t>SCALE 1 - 88600</t>
  </si>
  <si>
    <t>SCALE 1 - 67820</t>
  </si>
  <si>
    <t>SCALE 1 - 91280</t>
  </si>
  <si>
    <t>SCALE 1 - 69810</t>
  </si>
  <si>
    <t>SCALE 1 - 93960</t>
  </si>
  <si>
    <t>SCALE 1 - STAG 1 - 71800</t>
  </si>
  <si>
    <t>SCALE 1 - STAG 1 -  96640</t>
  </si>
  <si>
    <t>SCALE 1 - STAG 2 - 73790</t>
  </si>
  <si>
    <t>SCALE 1 - STAG 2 - 99320</t>
  </si>
  <si>
    <t>SCALE 1 - STAG 3 - 76010</t>
  </si>
  <si>
    <t>SCALE 1 - STAG 3 - 102300</t>
  </si>
  <si>
    <t>SCALE 1 - STAG 4 - 78230</t>
  </si>
  <si>
    <t>SCALE 1 - STAG 4 - 105280</t>
  </si>
  <si>
    <t>SCALE 1 - STAG 5 - 80450</t>
  </si>
  <si>
    <t>SCALE 1 - STAG 5 - 108260</t>
  </si>
  <si>
    <t>SCALE 1 - ADD STAG 6*- 80450</t>
  </si>
  <si>
    <t>SCALE 1 - ADD STAG 6 - 111240</t>
  </si>
  <si>
    <t>SCALE 1 - ADD STAG 7*- 80450</t>
  </si>
  <si>
    <t>SCALE 1 - ADD STAG 7 - 114220</t>
  </si>
  <si>
    <t>SCALE 2 - 48170</t>
  </si>
  <si>
    <t>SCALE 2 - 64820</t>
  </si>
  <si>
    <t>SCALE 2 - 49910</t>
  </si>
  <si>
    <t>SCALE 2 - 67160</t>
  </si>
  <si>
    <t>SCALE 2 - 51900</t>
  </si>
  <si>
    <t>SCALE 2 - 69840</t>
  </si>
  <si>
    <t>SCALE 2 - 53890</t>
  </si>
  <si>
    <t>SCALE 2 - 72520</t>
  </si>
  <si>
    <t>SCALE 2 - 55880</t>
  </si>
  <si>
    <t>SCALE 2 - 75200</t>
  </si>
  <si>
    <t>SCALE 2 - 57870</t>
  </si>
  <si>
    <t>SCALE 2 - 77880</t>
  </si>
  <si>
    <t>SCALE 2 - 59860</t>
  </si>
  <si>
    <t>SCALE 2 - 80560</t>
  </si>
  <si>
    <t>SCALE 2 - 61850</t>
  </si>
  <si>
    <t>SCALE 2 - 83240</t>
  </si>
  <si>
    <t>SCALE 2 - 63840</t>
  </si>
  <si>
    <t>SCALE 2 - 85920</t>
  </si>
  <si>
    <t>SCALE 2 - 65830</t>
  </si>
  <si>
    <t>SCALE 2 - 88600</t>
  </si>
  <si>
    <t>SCALE 2 - 67820</t>
  </si>
  <si>
    <t>SCALE 2 - 91280</t>
  </si>
  <si>
    <t>SCALE 2 - 69810</t>
  </si>
  <si>
    <t>SCALE 2 - 93960</t>
  </si>
  <si>
    <t>SCALE 2 - 71800</t>
  </si>
  <si>
    <t>SCALE 2 - 96640</t>
  </si>
  <si>
    <t>SCALE 2 - 73790</t>
  </si>
  <si>
    <t>SCALE 2 - 99320</t>
  </si>
  <si>
    <t>SCALE 2 - 76010</t>
  </si>
  <si>
    <t>SCALE 2 - 102300</t>
  </si>
  <si>
    <t>SCALE 2 - 78230</t>
  </si>
  <si>
    <t>SCALE 2 - 105280</t>
  </si>
  <si>
    <t>SCALE 2 - STAG 1 - 80450</t>
  </si>
  <si>
    <t>SCALE 2 - STAG 1  - 108260</t>
  </si>
  <si>
    <t>SCALE 2 - STAG 2 - 82670</t>
  </si>
  <si>
    <t>SCALE 2 - STAG 2 - 111240</t>
  </si>
  <si>
    <t>SCALE 2 - STAG 3 - 84890</t>
  </si>
  <si>
    <t>SCALE 2 - STAG 3 - 114220</t>
  </si>
  <si>
    <t>SCALE 2 - STAG 4 - 87110</t>
  </si>
  <si>
    <t>SCALE 2 - STAG 4 -  117200</t>
  </si>
  <si>
    <t>SCALE 2 - STAG 5 - 89330</t>
  </si>
  <si>
    <t>SCALE 2 - STAG 5 - 120180</t>
  </si>
  <si>
    <t>SCALE 2 - ADD STAG 6* - 89330</t>
  </si>
  <si>
    <t>SCALE 2 - ADD STAG 6- 123540</t>
  </si>
  <si>
    <t>SCALE 2 - ADD STAG 7* - 89330</t>
  </si>
  <si>
    <t>SCALE 2 - ADD STAG 7- 126900</t>
  </si>
  <si>
    <t>SCALE 3 - 63840</t>
  </si>
  <si>
    <t>SCALE 3 - 85920</t>
  </si>
  <si>
    <t>SCALE 3 - 65830</t>
  </si>
  <si>
    <t>SCALE 3 - 88600</t>
  </si>
  <si>
    <t>SCALE 3 - 67820</t>
  </si>
  <si>
    <t>SCALE 3 - 91280</t>
  </si>
  <si>
    <t>SCALE 3 - 69810</t>
  </si>
  <si>
    <t>SCALE 3 - 93960</t>
  </si>
  <si>
    <t>SCALE 3 - 71800</t>
  </si>
  <si>
    <t>SCALE 3 - 96640</t>
  </si>
  <si>
    <t>SCALE 3 - 73790</t>
  </si>
  <si>
    <t>SCALE 3 - 99320</t>
  </si>
  <si>
    <t>SCALE 3 - 76010</t>
  </si>
  <si>
    <t>SCALE 3 - 102300</t>
  </si>
  <si>
    <t>SCALE 3 - 78230</t>
  </si>
  <si>
    <t>SCALE 3 - 105280</t>
  </si>
  <si>
    <t>SCALE 3 - STAG 1 - 80450</t>
  </si>
  <si>
    <t>SCALE 3 - STAG 1 - 108260</t>
  </si>
  <si>
    <t>SCALE 3 - STAG 2 - 82670</t>
  </si>
  <si>
    <t>SCALE 3 - STAG 2 - 111240</t>
  </si>
  <si>
    <t>SCALE 3 - STAG 3 - 84890</t>
  </si>
  <si>
    <t>SCALE 3 - STAG 3 - 114220</t>
  </si>
  <si>
    <t>SCALE 3 - STAG 4 - 87110</t>
  </si>
  <si>
    <t>SCALE 3 - STAG 4 - 117200</t>
  </si>
  <si>
    <t>SCALE 3 - STAG 5 - 89330</t>
  </si>
  <si>
    <t>SCALE 3 - STAG 5 - 120560</t>
  </si>
  <si>
    <t>SCALE 3 - STAG 6 - 92110</t>
  </si>
  <si>
    <t>SCALE 3 - STAG 6 - 123920</t>
  </si>
  <si>
    <t>SCALE 3 - ADD STAG 7* - 92110</t>
  </si>
  <si>
    <t>SCALE 3 - ADD STAG 7- 127600</t>
  </si>
  <si>
    <t>SCALE 3 - ADD STAG 8- 131280</t>
  </si>
  <si>
    <t>SCALE 4 - 76010</t>
  </si>
  <si>
    <t>SCALE 4 - 102300</t>
  </si>
  <si>
    <t>SCALE 4 - 78230</t>
  </si>
  <si>
    <t>SCALE 4 - 105280</t>
  </si>
  <si>
    <t>SCALE 4 - 80450</t>
  </si>
  <si>
    <t>SCALE 4 - 108260</t>
  </si>
  <si>
    <t>SCALE 4 - 82670</t>
  </si>
  <si>
    <t>SCALE 4 - 111240</t>
  </si>
  <si>
    <t>SCALE 4 - 84890</t>
  </si>
  <si>
    <t>SCALE 4 - 114220</t>
  </si>
  <si>
    <t>SCALE 4 - 87390</t>
  </si>
  <si>
    <t>SCALE 4 - 117580</t>
  </si>
  <si>
    <t>SCALE 4 - 89890</t>
  </si>
  <si>
    <t>SCALE 4 - 120940</t>
  </si>
  <si>
    <t>SCALE 4 - STAG 1 - 92390</t>
  </si>
  <si>
    <t>SCALE 4 - STAG 1 - 124300</t>
  </si>
  <si>
    <t>SCALE 4 - STAG 2 - 95120</t>
  </si>
  <si>
    <t>SCALE 4 - STAG 2 - 127980</t>
  </si>
  <si>
    <t>SCALE 4 - ADD STAG 3* - 95120</t>
  </si>
  <si>
    <t>SCALE 4 - ADD STAG 3- 131980</t>
  </si>
  <si>
    <t>SCALE 4 - ADD STAG 4* - 95120</t>
  </si>
  <si>
    <t>SCALE 4 - ADD STAG 4- 135980</t>
  </si>
  <si>
    <t>SCALE 4 - ADD STAG 5* - 95120</t>
  </si>
  <si>
    <t>SCALE 4 - ADD STAG 5- 139980</t>
  </si>
  <si>
    <t>SCALE 5 - 89890</t>
  </si>
  <si>
    <t>SCALE 5 - 120940</t>
  </si>
  <si>
    <t>SCALE 5 - 92390</t>
  </si>
  <si>
    <t>SCALE 5 - 124300</t>
  </si>
  <si>
    <t>SCALE 5 - 94890</t>
  </si>
  <si>
    <t>SCALE 5 - 127660</t>
  </si>
  <si>
    <t>SCALE 5 - 97620</t>
  </si>
  <si>
    <t>SCALE 5 - 131340</t>
  </si>
  <si>
    <t>SCALE 5 -100350</t>
  </si>
  <si>
    <t>SCALE 5 -135020</t>
  </si>
  <si>
    <t>SCALE 5 - STAG 1 - 103320</t>
  </si>
  <si>
    <t>SCALE 5 - STAG 1 - 139020</t>
  </si>
  <si>
    <t>SCALE 5 - ADD STAG 2* - 103320</t>
  </si>
  <si>
    <t>SCALE 5 - ADD STAG 2 - 143020</t>
  </si>
  <si>
    <t>SCALE 5 - ADD STAG 3* - 103320</t>
  </si>
  <si>
    <t>SCALE 5 - ADD STAG 3 - 147360</t>
  </si>
  <si>
    <t>SCALE 5 - ADD STAG 4* - 103320</t>
  </si>
  <si>
    <t>SCALE 5 - ADD STAG 4 - 151700</t>
  </si>
  <si>
    <t>SCALE 6 - 104240</t>
  </si>
  <si>
    <t>SCALE 6 - 140500</t>
  </si>
  <si>
    <t>SCALE 6 - 107210</t>
  </si>
  <si>
    <t>SCALE 6 - 144500</t>
  </si>
  <si>
    <t>SCALE 6 - 110180</t>
  </si>
  <si>
    <t>SCALE 6 - 148500</t>
  </si>
  <si>
    <t>SCALE 6 - 113150</t>
  </si>
  <si>
    <t>SCALE 6 - 152500</t>
  </si>
  <si>
    <t>SCALE 6 - 116120</t>
  </si>
  <si>
    <t>SCALE 6 - 156500</t>
  </si>
  <si>
    <t>SCALE 6 - ADD STAG 1* - 116120</t>
  </si>
  <si>
    <t>SCALE 6 -  ADD STAG 1 - 160840</t>
  </si>
  <si>
    <t>SCALE 6 - ADD STAG 2* - 116120</t>
  </si>
  <si>
    <t>SCALE 6 -  ADD STAG 2 - 165180</t>
  </si>
  <si>
    <t>SCALE 6 - ADD STAG 3* - 116120</t>
  </si>
  <si>
    <t>SCALE 6 -  ADD STAG 3 - 169520</t>
  </si>
  <si>
    <t>SCALE 7 - 116120</t>
  </si>
  <si>
    <t>SCALE 7 - 156500</t>
  </si>
  <si>
    <t>SCALE 7 - 119340</t>
  </si>
  <si>
    <t>SCALE 7 - 160840</t>
  </si>
  <si>
    <t>SCALE 7 - 122560</t>
  </si>
  <si>
    <t>SCALE 7 - 165180</t>
  </si>
  <si>
    <t>SCALE 7 - 125780</t>
  </si>
  <si>
    <t>SCALE 7 - 169520</t>
  </si>
  <si>
    <t>SCALE 7 - 129000</t>
  </si>
  <si>
    <t>SCALE 7 - 173860</t>
  </si>
  <si>
    <t>SCALE 7 - ADD STAG 1* - 129000</t>
  </si>
  <si>
    <t>SCALE 7 - ADD STAG 1- 178560</t>
  </si>
  <si>
    <t>SCALE 7 - ADD STAG 2* - 129000</t>
  </si>
  <si>
    <t>SCALE 7 - ADD STAG 2- 183260</t>
  </si>
  <si>
    <t>SCALE 7 - ADD STAG 3* - 129000</t>
  </si>
  <si>
    <t>SCALE 7 - ADD STAG 3 - 187960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</si>
</sst>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u/>
      <sz val="11"/>
      <color theme="10"/>
      <name val="Calibri"/>
      <family val="2"/>
      <scheme val="minor"/>
    </font>
    <font>
      <sz val="11"/>
      <color rgb="FFFFFFFF"/>
      <name val="Calibri"/>
      <family val="2"/>
    </font>
    <font>
      <i/>
      <sz val="11"/>
      <color rgb="FFFFFFFF"/>
      <name val="Calibri"/>
      <family val="2"/>
    </font>
    <font>
      <u/>
      <sz val="12"/>
      <color rgb="FF000000"/>
      <name val="Calibri"/>
      <family val="2"/>
    </font>
    <font>
      <sz val="10"/>
      <color rgb="FF000000"/>
      <name val="Calibri"/>
      <family val="2"/>
    </font>
    <font>
      <sz val="11"/>
      <color rgb="FF000000"/>
      <name val="Calibri"/>
      <family val="2"/>
    </font>
    <font>
      <sz val="11"/>
      <color rgb="FFFFFFFF"/>
      <name val="Calibri"/>
      <family val="2"/>
      <scheme val="minor"/>
    </font>
    <font>
      <sz val="10"/>
      <color theme="1"/>
      <name val="Calibri"/>
      <family val="2"/>
      <scheme val="minor"/>
    </font>
    <font>
      <sz val="12"/>
      <color rgb="FFFFFFFF"/>
      <name val="Calibri"/>
      <family val="2"/>
    </font>
    <font>
      <sz val="22"/>
      <color rgb="FFFFFFFF"/>
      <name val="Calibri"/>
      <family val="2"/>
    </font>
    <font>
      <sz val="11"/>
      <color rgb="FF444666"/>
      <name val="Calibri"/>
      <family val="2"/>
    </font>
    <font>
      <b/>
      <sz val="11"/>
      <color rgb="FFFFFFFF"/>
      <name val="Calibri"/>
      <family val="2"/>
    </font>
    <font>
      <sz val="11"/>
      <color theme="2"/>
      <name val="Calibri"/>
      <family val="2"/>
      <scheme val="minor"/>
    </font>
    <font>
      <sz val="12"/>
      <color theme="2"/>
      <name val="Calibri"/>
      <family val="2"/>
      <scheme val="minor"/>
    </font>
    <font>
      <sz val="11"/>
      <color rgb="FF000000"/>
      <name val="Consolas"/>
      <charset val="1"/>
    </font>
    <font>
      <sz val="26"/>
      <color theme="2"/>
      <name val="Calibri"/>
      <family val="2"/>
    </font>
  </fonts>
  <fills count="16">
    <fill>
      <patternFill patternType="none"/>
    </fill>
    <fill>
      <patternFill patternType="gray125"/>
    </fill>
    <fill>
      <patternFill patternType="solid">
        <fgColor rgb="FF000000"/>
        <bgColor rgb="FF000000"/>
      </patternFill>
    </fill>
    <fill>
      <patternFill patternType="solid">
        <fgColor rgb="FF305496"/>
        <bgColor rgb="FF000000"/>
      </patternFill>
    </fill>
    <fill>
      <patternFill patternType="solid">
        <fgColor rgb="FF595959"/>
        <bgColor rgb="FF000000"/>
      </patternFill>
    </fill>
    <fill>
      <patternFill patternType="solid">
        <fgColor rgb="FF333F4F"/>
        <bgColor rgb="FF000000"/>
      </patternFill>
    </fill>
    <fill>
      <patternFill patternType="solid">
        <fgColor rgb="FF404040"/>
        <bgColor indexed="64"/>
      </patternFill>
    </fill>
    <fill>
      <patternFill patternType="solid">
        <fgColor rgb="FF000000"/>
        <bgColor indexed="64"/>
      </patternFill>
    </fill>
    <fill>
      <patternFill patternType="solid">
        <fgColor rgb="FF404040"/>
        <bgColor rgb="FF000000"/>
      </patternFill>
    </fill>
    <fill>
      <patternFill patternType="solid">
        <fgColor rgb="FFDDEBF7"/>
        <bgColor indexed="64"/>
      </patternFill>
    </fill>
    <fill>
      <patternFill patternType="solid">
        <fgColor rgb="FFFFFFFF"/>
        <bgColor rgb="FF000000"/>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C00000"/>
        <bgColor indexed="64"/>
      </patternFill>
    </fill>
    <fill>
      <patternFill patternType="solid">
        <fgColor rgb="FF0070C0"/>
        <bgColor indexed="64"/>
      </patternFill>
    </fill>
  </fills>
  <borders count="2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s>
  <cellStyleXfs count="2">
    <xf numFmtId="0" fontId="0" fillId="0" borderId="0"/>
    <xf numFmtId="0" fontId="1" fillId="0" borderId="0" applyNumberFormat="0" applyFill="0" applyBorder="0" applyAlignment="0" applyProtection="0"/>
  </cellStyleXfs>
  <cellXfs count="94">
    <xf numFmtId="0" fontId="0" fillId="0" borderId="0" xfId="0"/>
    <xf numFmtId="0" fontId="6" fillId="0" borderId="0" xfId="0" applyFont="1"/>
    <xf numFmtId="0" fontId="2" fillId="2" borderId="3" xfId="0" applyFont="1" applyFill="1" applyBorder="1" applyAlignment="1">
      <alignment horizontal="center"/>
    </xf>
    <xf numFmtId="0" fontId="2" fillId="2" borderId="0" xfId="0" applyFont="1" applyFill="1" applyAlignment="1">
      <alignment horizontal="center"/>
    </xf>
    <xf numFmtId="0" fontId="2" fillId="5" borderId="4" xfId="0" applyFont="1" applyFill="1" applyBorder="1" applyAlignment="1">
      <alignment horizontal="center"/>
    </xf>
    <xf numFmtId="0" fontId="0" fillId="0" borderId="0" xfId="0" applyAlignment="1">
      <alignment vertical="center"/>
    </xf>
    <xf numFmtId="0" fontId="2" fillId="2" borderId="0" xfId="0" applyFont="1" applyFill="1" applyAlignment="1">
      <alignment horizontal="center" vertical="center"/>
    </xf>
    <xf numFmtId="0" fontId="0" fillId="0" borderId="0" xfId="0" applyAlignment="1">
      <alignment horizontal="center" vertical="center"/>
    </xf>
    <xf numFmtId="0" fontId="0" fillId="0" borderId="8" xfId="0" applyBorder="1"/>
    <xf numFmtId="0" fontId="0" fillId="0" borderId="8" xfId="0" applyBorder="1" applyAlignment="1">
      <alignment horizontal="center" vertical="center"/>
    </xf>
    <xf numFmtId="0" fontId="0" fillId="0" borderId="8" xfId="0" applyBorder="1" applyAlignment="1">
      <alignment horizontal="center"/>
    </xf>
    <xf numFmtId="1" fontId="0" fillId="0" borderId="8" xfId="0" applyNumberFormat="1" applyBorder="1" applyAlignment="1">
      <alignment horizontal="center"/>
    </xf>
    <xf numFmtId="0" fontId="0" fillId="0" borderId="0" xfId="0" applyAlignment="1">
      <alignment horizontal="left"/>
    </xf>
    <xf numFmtId="0" fontId="0" fillId="0" borderId="8" xfId="0" applyBorder="1" applyAlignment="1">
      <alignment horizontal="left"/>
    </xf>
    <xf numFmtId="0" fontId="8" fillId="0" borderId="8" xfId="0" applyFont="1" applyBorder="1" applyAlignment="1">
      <alignment horizontal="center"/>
    </xf>
    <xf numFmtId="9" fontId="0" fillId="0" borderId="8" xfId="0" applyNumberFormat="1" applyBorder="1" applyAlignment="1">
      <alignment horizontal="center"/>
    </xf>
    <xf numFmtId="17" fontId="6" fillId="0" borderId="10" xfId="0" applyNumberFormat="1" applyFont="1" applyBorder="1" applyAlignment="1">
      <alignment horizontal="center"/>
    </xf>
    <xf numFmtId="1" fontId="7" fillId="7" borderId="0" xfId="0" applyNumberFormat="1" applyFont="1" applyFill="1" applyAlignment="1">
      <alignment horizontal="center"/>
    </xf>
    <xf numFmtId="3" fontId="0" fillId="0" borderId="8" xfId="0" applyNumberFormat="1" applyBorder="1" applyAlignment="1">
      <alignment horizontal="center"/>
    </xf>
    <xf numFmtId="0" fontId="9" fillId="8" borderId="13" xfId="0" applyFont="1" applyFill="1" applyBorder="1" applyAlignment="1">
      <alignment horizontal="center" wrapText="1"/>
    </xf>
    <xf numFmtId="0" fontId="6" fillId="0" borderId="13" xfId="0" applyFont="1" applyBorder="1" applyAlignment="1">
      <alignment horizontal="center"/>
    </xf>
    <xf numFmtId="0" fontId="9" fillId="8" borderId="14" xfId="0" applyFont="1" applyFill="1" applyBorder="1" applyAlignment="1">
      <alignment horizontal="center" wrapText="1"/>
    </xf>
    <xf numFmtId="0" fontId="9" fillId="8" borderId="15" xfId="0" applyFont="1" applyFill="1" applyBorder="1" applyAlignment="1">
      <alignment horizontal="center" wrapText="1"/>
    </xf>
    <xf numFmtId="10" fontId="6" fillId="0" borderId="9" xfId="0" applyNumberFormat="1" applyFont="1" applyBorder="1" applyAlignment="1">
      <alignment horizontal="center"/>
    </xf>
    <xf numFmtId="0" fontId="0" fillId="9" borderId="8" xfId="0" applyFill="1" applyBorder="1" applyAlignment="1">
      <alignment horizontal="center"/>
    </xf>
    <xf numFmtId="0" fontId="8" fillId="0" borderId="0" xfId="0" applyFont="1"/>
    <xf numFmtId="0" fontId="11" fillId="10" borderId="8" xfId="0" applyFont="1" applyFill="1" applyBorder="1"/>
    <xf numFmtId="0" fontId="4" fillId="0" borderId="0" xfId="0" applyFont="1"/>
    <xf numFmtId="0" fontId="7" fillId="6" borderId="0" xfId="0" applyFont="1" applyFill="1" applyAlignment="1">
      <alignment horizontal="center"/>
    </xf>
    <xf numFmtId="1" fontId="6" fillId="0" borderId="13" xfId="0" applyNumberFormat="1" applyFont="1" applyBorder="1" applyAlignment="1">
      <alignment horizontal="center"/>
    </xf>
    <xf numFmtId="1" fontId="0" fillId="0" borderId="0" xfId="0" applyNumberFormat="1"/>
    <xf numFmtId="0" fontId="6" fillId="0" borderId="8" xfId="0" applyFont="1" applyBorder="1" applyAlignment="1">
      <alignment horizontal="center"/>
    </xf>
    <xf numFmtId="1" fontId="6" fillId="0" borderId="8" xfId="0" applyNumberFormat="1" applyFont="1" applyBorder="1" applyAlignment="1">
      <alignment horizontal="center"/>
    </xf>
    <xf numFmtId="0" fontId="0" fillId="0" borderId="0" xfId="0" applyAlignment="1">
      <alignment horizontal="center"/>
    </xf>
    <xf numFmtId="17" fontId="6" fillId="0" borderId="0" xfId="0" applyNumberFormat="1" applyFont="1" applyAlignment="1">
      <alignment horizontal="center"/>
    </xf>
    <xf numFmtId="10" fontId="6" fillId="0" borderId="8" xfId="0" applyNumberFormat="1" applyFont="1" applyBorder="1" applyAlignment="1">
      <alignment horizontal="center"/>
    </xf>
    <xf numFmtId="164" fontId="0" fillId="0" borderId="8" xfId="0" applyNumberFormat="1" applyBorder="1" applyAlignment="1">
      <alignment horizontal="center"/>
    </xf>
    <xf numFmtId="164" fontId="0" fillId="9" borderId="8" xfId="0" applyNumberFormat="1" applyFill="1" applyBorder="1" applyAlignment="1">
      <alignment horizontal="center"/>
    </xf>
    <xf numFmtId="17" fontId="6" fillId="0" borderId="8" xfId="0" applyNumberFormat="1" applyFont="1" applyBorder="1" applyAlignment="1">
      <alignment horizontal="center"/>
    </xf>
    <xf numFmtId="17" fontId="6" fillId="0" borderId="19" xfId="0" applyNumberFormat="1" applyFont="1" applyBorder="1" applyAlignment="1">
      <alignment horizontal="center"/>
    </xf>
    <xf numFmtId="0" fontId="0" fillId="0" borderId="11" xfId="0" applyBorder="1" applyAlignment="1">
      <alignment horizontal="center"/>
    </xf>
    <xf numFmtId="0" fontId="8" fillId="0" borderId="11" xfId="0" applyFont="1" applyBorder="1" applyAlignment="1">
      <alignment horizontal="center"/>
    </xf>
    <xf numFmtId="10" fontId="6" fillId="0" borderId="14" xfId="0" applyNumberFormat="1" applyFont="1" applyBorder="1" applyAlignment="1">
      <alignment horizontal="center"/>
    </xf>
    <xf numFmtId="164" fontId="0" fillId="0" borderId="11" xfId="0" applyNumberFormat="1" applyBorder="1" applyAlignment="1">
      <alignment horizontal="center"/>
    </xf>
    <xf numFmtId="0" fontId="11" fillId="10" borderId="11" xfId="0" applyFont="1" applyFill="1" applyBorder="1"/>
    <xf numFmtId="0" fontId="0" fillId="12" borderId="8" xfId="0" applyFill="1" applyBorder="1" applyAlignment="1">
      <alignment horizontal="center"/>
    </xf>
    <xf numFmtId="1" fontId="0" fillId="12" borderId="8" xfId="0" applyNumberFormat="1" applyFill="1" applyBorder="1" applyAlignment="1">
      <alignment horizontal="center" vertical="center"/>
    </xf>
    <xf numFmtId="1" fontId="0" fillId="12" borderId="11" xfId="0" applyNumberFormat="1" applyFill="1" applyBorder="1" applyAlignment="1">
      <alignment horizontal="center" vertical="center"/>
    </xf>
    <xf numFmtId="0" fontId="8" fillId="12" borderId="8" xfId="0" applyFont="1" applyFill="1" applyBorder="1" applyAlignment="1">
      <alignment horizontal="center"/>
    </xf>
    <xf numFmtId="0" fontId="14" fillId="11" borderId="0" xfId="0" applyFont="1" applyFill="1" applyAlignment="1">
      <alignment horizontal="center"/>
    </xf>
    <xf numFmtId="1" fontId="0" fillId="9" borderId="8" xfId="0" applyNumberFormat="1" applyFill="1" applyBorder="1" applyAlignment="1">
      <alignment horizontal="center"/>
    </xf>
    <xf numFmtId="10" fontId="0" fillId="0" borderId="8" xfId="0" applyNumberFormat="1" applyBorder="1" applyAlignment="1">
      <alignment horizontal="center"/>
    </xf>
    <xf numFmtId="1" fontId="0" fillId="0" borderId="10" xfId="0" applyNumberFormat="1" applyBorder="1" applyAlignment="1">
      <alignment horizontal="center"/>
    </xf>
    <xf numFmtId="1" fontId="7" fillId="13" borderId="0" xfId="0" applyNumberFormat="1" applyFont="1" applyFill="1" applyAlignment="1">
      <alignment horizontal="center"/>
    </xf>
    <xf numFmtId="0" fontId="0" fillId="0" borderId="6" xfId="0" applyBorder="1"/>
    <xf numFmtId="1" fontId="15" fillId="0" borderId="8" xfId="0" applyNumberFormat="1" applyFont="1" applyBorder="1" applyAlignment="1">
      <alignment horizontal="center"/>
    </xf>
    <xf numFmtId="1" fontId="13" fillId="13" borderId="0" xfId="0" applyNumberFormat="1" applyFont="1" applyFill="1" applyAlignment="1">
      <alignment horizontal="center"/>
    </xf>
    <xf numFmtId="1" fontId="13" fillId="14" borderId="0" xfId="0" applyNumberFormat="1" applyFont="1" applyFill="1" applyAlignment="1">
      <alignment horizontal="center"/>
    </xf>
    <xf numFmtId="1" fontId="7" fillId="14" borderId="0" xfId="0" applyNumberFormat="1" applyFont="1" applyFill="1" applyAlignment="1">
      <alignment horizontal="center"/>
    </xf>
    <xf numFmtId="0" fontId="10" fillId="8" borderId="16" xfId="0" applyFont="1" applyFill="1" applyBorder="1" applyAlignment="1">
      <alignment horizontal="center"/>
    </xf>
    <xf numFmtId="0" fontId="10" fillId="8" borderId="17" xfId="0" applyFont="1" applyFill="1" applyBorder="1" applyAlignment="1">
      <alignment horizontal="center"/>
    </xf>
    <xf numFmtId="0" fontId="10" fillId="8" borderId="5" xfId="0" applyFont="1" applyFill="1" applyBorder="1" applyAlignment="1">
      <alignment horizontal="center"/>
    </xf>
    <xf numFmtId="0" fontId="10" fillId="8" borderId="6" xfId="0" applyFont="1" applyFill="1" applyBorder="1" applyAlignment="1">
      <alignment horizontal="center"/>
    </xf>
    <xf numFmtId="3" fontId="16" fillId="15" borderId="17" xfId="0" applyNumberFormat="1" applyFont="1" applyFill="1" applyBorder="1" applyAlignment="1">
      <alignment horizontal="center"/>
    </xf>
    <xf numFmtId="0" fontId="16" fillId="15" borderId="17" xfId="0" applyFont="1" applyFill="1" applyBorder="1" applyAlignment="1">
      <alignment horizontal="center"/>
    </xf>
    <xf numFmtId="0" fontId="16" fillId="15" borderId="18" xfId="0" applyFont="1" applyFill="1" applyBorder="1" applyAlignment="1">
      <alignment horizontal="center"/>
    </xf>
    <xf numFmtId="0" fontId="16" fillId="15" borderId="6" xfId="0" applyFont="1" applyFill="1" applyBorder="1" applyAlignment="1">
      <alignment horizontal="center"/>
    </xf>
    <xf numFmtId="0" fontId="16" fillId="15" borderId="7" xfId="0" applyFont="1" applyFill="1" applyBorder="1" applyAlignment="1">
      <alignment horizontal="center"/>
    </xf>
    <xf numFmtId="0" fontId="5" fillId="0" borderId="0" xfId="0" applyFont="1" applyAlignment="1">
      <alignment wrapText="1"/>
    </xf>
    <xf numFmtId="0" fontId="2" fillId="4" borderId="3" xfId="0" applyFont="1" applyFill="1" applyBorder="1" applyAlignment="1">
      <alignment horizontal="center"/>
    </xf>
    <xf numFmtId="0" fontId="2" fillId="4" borderId="0" xfId="0" applyFont="1" applyFill="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4" fillId="0" borderId="3" xfId="0" applyFont="1" applyBorder="1" applyAlignment="1">
      <alignment horizontal="left"/>
    </xf>
    <xf numFmtId="0" fontId="4" fillId="0" borderId="0" xfId="0" applyFont="1" applyAlignment="1">
      <alignment horizontal="left"/>
    </xf>
    <xf numFmtId="0" fontId="4" fillId="0" borderId="4" xfId="0" applyFont="1" applyBorder="1" applyAlignment="1">
      <alignment horizontal="left"/>
    </xf>
    <xf numFmtId="0" fontId="1" fillId="0" borderId="6" xfId="1" applyFill="1" applyBorder="1" applyAlignment="1">
      <alignment horizontal="center" vertical="center"/>
    </xf>
    <xf numFmtId="0" fontId="1" fillId="0" borderId="7" xfId="1" applyFill="1" applyBorder="1" applyAlignment="1">
      <alignment horizontal="center" vertical="center"/>
    </xf>
    <xf numFmtId="0" fontId="5" fillId="0" borderId="3" xfId="0" applyFont="1" applyBorder="1" applyAlignment="1">
      <alignment horizontal="left" wrapText="1"/>
    </xf>
    <xf numFmtId="0" fontId="5" fillId="0" borderId="0" xfId="0" applyFont="1" applyAlignment="1">
      <alignment horizontal="left" wrapText="1"/>
    </xf>
    <xf numFmtId="0" fontId="5" fillId="0" borderId="4" xfId="0" applyFont="1" applyBorder="1" applyAlignment="1">
      <alignment horizontal="left" wrapText="1"/>
    </xf>
    <xf numFmtId="0" fontId="12" fillId="2" borderId="1" xfId="0" applyFont="1" applyFill="1" applyBorder="1" applyAlignment="1">
      <alignment horizontal="center"/>
    </xf>
    <xf numFmtId="0" fontId="12" fillId="2" borderId="2" xfId="0" applyFont="1" applyFill="1" applyBorder="1" applyAlignment="1">
      <alignment horizontal="center"/>
    </xf>
    <xf numFmtId="0" fontId="5" fillId="0" borderId="5" xfId="0" applyFont="1" applyBorder="1" applyAlignment="1">
      <alignment horizontal="left"/>
    </xf>
    <xf numFmtId="0" fontId="5" fillId="0" borderId="6" xfId="0" applyFont="1" applyBorder="1" applyAlignment="1">
      <alignment horizontal="left"/>
    </xf>
    <xf numFmtId="0" fontId="13" fillId="11" borderId="0" xfId="0" applyFont="1" applyFill="1" applyAlignment="1">
      <alignment horizontal="center"/>
    </xf>
    <xf numFmtId="0" fontId="9" fillId="2" borderId="19" xfId="0" applyFont="1" applyFill="1" applyBorder="1" applyAlignment="1">
      <alignment horizontal="center" wrapText="1"/>
    </xf>
    <xf numFmtId="0" fontId="9" fillId="2" borderId="20" xfId="0" applyFont="1" applyFill="1" applyBorder="1" applyAlignment="1">
      <alignment horizontal="center" wrapText="1"/>
    </xf>
    <xf numFmtId="0" fontId="7" fillId="6" borderId="0" xfId="0" applyFont="1" applyFill="1" applyAlignment="1">
      <alignment horizontal="center"/>
    </xf>
    <xf numFmtId="0" fontId="9" fillId="2" borderId="10" xfId="0" applyFont="1" applyFill="1" applyBorder="1" applyAlignment="1">
      <alignment horizontal="center" wrapText="1"/>
    </xf>
    <xf numFmtId="0" fontId="9" fillId="2" borderId="12" xfId="0" applyFont="1" applyFill="1" applyBorder="1" applyAlignment="1">
      <alignment horizontal="center" wrapText="1"/>
    </xf>
    <xf numFmtId="0" fontId="7" fillId="7" borderId="21" xfId="0" applyFont="1" applyFill="1" applyBorder="1" applyAlignment="1">
      <alignment horizontal="center"/>
    </xf>
    <xf numFmtId="0" fontId="7" fillId="7" borderId="13"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
  <sheetViews>
    <sheetView tabSelected="1" workbookViewId="0">
      <selection activeCell="M10" sqref="M10"/>
    </sheetView>
  </sheetViews>
  <sheetFormatPr defaultRowHeight="15"/>
  <cols>
    <col min="1" max="1" width="8.85546875" customWidth="1"/>
    <col min="2" max="2" width="25.5703125" customWidth="1"/>
    <col min="3" max="3" width="14.85546875" customWidth="1"/>
    <col min="5" max="5" width="9.7109375" bestFit="1" customWidth="1"/>
    <col min="8" max="8" width="10.5703125" customWidth="1"/>
    <col min="9" max="9" width="9.7109375" bestFit="1" customWidth="1"/>
    <col min="10" max="10" width="10.28515625" customWidth="1"/>
    <col min="11" max="11" width="15.140625" customWidth="1"/>
    <col min="16" max="16" width="13.7109375" bestFit="1" customWidth="1"/>
  </cols>
  <sheetData>
    <row r="1" spans="1:17">
      <c r="A1" s="82" t="s">
        <v>0</v>
      </c>
      <c r="B1" s="83"/>
      <c r="C1" s="83"/>
      <c r="D1" s="83"/>
      <c r="E1" s="83"/>
      <c r="F1" s="83"/>
      <c r="G1" s="83"/>
      <c r="H1" s="83"/>
      <c r="I1" s="83"/>
      <c r="J1" s="83"/>
      <c r="K1" s="83"/>
      <c r="L1" s="83"/>
      <c r="M1" s="71" t="s">
        <v>1</v>
      </c>
      <c r="N1" s="72"/>
      <c r="O1" s="72"/>
      <c r="P1" s="72"/>
      <c r="Q1" s="73"/>
    </row>
    <row r="2" spans="1:17" ht="15.75">
      <c r="A2" s="74" t="s">
        <v>2</v>
      </c>
      <c r="B2" s="75"/>
      <c r="C2" s="75"/>
      <c r="D2" s="75"/>
      <c r="E2" s="75"/>
      <c r="F2" s="75"/>
      <c r="G2" s="75"/>
      <c r="H2" s="75"/>
      <c r="I2" s="75"/>
      <c r="J2" s="75"/>
      <c r="K2" s="75"/>
      <c r="L2" s="75"/>
      <c r="M2" s="75"/>
      <c r="N2" s="75"/>
      <c r="O2" s="75"/>
      <c r="P2" s="75"/>
      <c r="Q2" s="76"/>
    </row>
    <row r="3" spans="1:17" ht="6.75" customHeight="1">
      <c r="A3" s="79" t="s">
        <v>3</v>
      </c>
      <c r="B3" s="80"/>
      <c r="C3" s="80"/>
      <c r="D3" s="80"/>
      <c r="E3" s="80"/>
      <c r="F3" s="80"/>
      <c r="G3" s="80"/>
      <c r="H3" s="80"/>
      <c r="I3" s="80"/>
      <c r="J3" s="80"/>
      <c r="K3" s="80"/>
      <c r="L3" s="80"/>
      <c r="M3" s="80"/>
      <c r="N3" s="80"/>
      <c r="O3" s="80"/>
      <c r="P3" s="80"/>
      <c r="Q3" s="81"/>
    </row>
    <row r="4" spans="1:17" ht="18" customHeight="1">
      <c r="A4" s="79"/>
      <c r="B4" s="80"/>
      <c r="C4" s="80"/>
      <c r="D4" s="80"/>
      <c r="E4" s="80"/>
      <c r="F4" s="80"/>
      <c r="G4" s="80"/>
      <c r="H4" s="80"/>
      <c r="I4" s="80"/>
      <c r="J4" s="80"/>
      <c r="K4" s="80"/>
      <c r="L4" s="80"/>
      <c r="M4" s="80"/>
      <c r="N4" s="80"/>
      <c r="O4" s="80"/>
      <c r="P4" s="80"/>
      <c r="Q4" s="81"/>
    </row>
    <row r="5" spans="1:17" ht="18" customHeight="1">
      <c r="A5" s="84" t="s">
        <v>4</v>
      </c>
      <c r="B5" s="85"/>
      <c r="C5" s="85"/>
      <c r="D5" s="85"/>
      <c r="E5" s="54"/>
      <c r="F5" s="54"/>
      <c r="G5" s="77" t="s">
        <v>5</v>
      </c>
      <c r="H5" s="77"/>
      <c r="I5" s="77"/>
      <c r="J5" s="77"/>
      <c r="K5" s="77"/>
      <c r="L5" s="77"/>
      <c r="M5" s="77"/>
      <c r="N5" s="77"/>
      <c r="O5" s="77"/>
      <c r="P5" s="77"/>
      <c r="Q5" s="78"/>
    </row>
    <row r="6" spans="1:17" ht="15.75">
      <c r="A6" s="27"/>
      <c r="B6" s="1"/>
      <c r="C6" s="1"/>
      <c r="D6" s="1"/>
      <c r="E6" s="1"/>
      <c r="F6" s="1"/>
      <c r="G6" s="1"/>
      <c r="H6" s="1"/>
      <c r="I6" s="1"/>
      <c r="J6" s="1"/>
      <c r="K6" s="1"/>
      <c r="L6" s="1"/>
      <c r="M6" s="1"/>
      <c r="N6" s="1"/>
      <c r="O6" s="1"/>
    </row>
    <row r="7" spans="1:17">
      <c r="A7" s="68" t="s">
        <v>6</v>
      </c>
      <c r="B7" s="68"/>
      <c r="C7" s="68"/>
      <c r="D7" s="68"/>
      <c r="E7" s="68"/>
      <c r="F7" s="68"/>
      <c r="G7" s="68"/>
      <c r="H7" s="68"/>
      <c r="I7" s="68"/>
      <c r="J7" s="68"/>
      <c r="K7" s="68"/>
      <c r="L7" s="68"/>
      <c r="M7" s="68"/>
      <c r="N7" s="68"/>
      <c r="O7" s="68"/>
    </row>
    <row r="8" spans="1:17">
      <c r="A8" s="69" t="s">
        <v>7</v>
      </c>
      <c r="B8" s="70"/>
      <c r="C8" s="70"/>
      <c r="D8" s="70"/>
      <c r="E8" s="70"/>
      <c r="F8" s="70"/>
      <c r="G8" s="70"/>
      <c r="H8" s="70"/>
      <c r="I8" s="70"/>
      <c r="J8" s="70"/>
      <c r="K8" s="70"/>
      <c r="L8" s="70"/>
      <c r="M8" s="70"/>
      <c r="N8" s="70"/>
      <c r="O8" s="70"/>
      <c r="P8" s="70"/>
      <c r="Q8" s="70"/>
    </row>
    <row r="9" spans="1:17">
      <c r="A9" s="2" t="s">
        <v>8</v>
      </c>
      <c r="B9" s="3" t="s">
        <v>9</v>
      </c>
      <c r="C9" s="3" t="s">
        <v>10</v>
      </c>
      <c r="D9" s="3" t="s">
        <v>11</v>
      </c>
      <c r="E9" s="3" t="s">
        <v>12</v>
      </c>
      <c r="F9" s="3" t="s">
        <v>13</v>
      </c>
      <c r="G9" s="3" t="s">
        <v>14</v>
      </c>
      <c r="H9" s="3" t="s">
        <v>15</v>
      </c>
      <c r="I9" s="3" t="s">
        <v>16</v>
      </c>
      <c r="J9" s="3" t="s">
        <v>17</v>
      </c>
      <c r="K9" s="3" t="s">
        <v>18</v>
      </c>
      <c r="L9" s="3" t="s">
        <v>19</v>
      </c>
      <c r="M9" s="3" t="s">
        <v>20</v>
      </c>
      <c r="N9" s="3" t="s">
        <v>21</v>
      </c>
      <c r="O9" s="4" t="s">
        <v>22</v>
      </c>
      <c r="P9" s="4" t="s">
        <v>23</v>
      </c>
      <c r="Q9" s="4" t="s">
        <v>24</v>
      </c>
    </row>
    <row r="10" spans="1:17">
      <c r="A10" s="16">
        <v>44866</v>
      </c>
      <c r="B10" s="24">
        <v>0</v>
      </c>
      <c r="C10" s="48" t="s">
        <v>25</v>
      </c>
      <c r="D10" s="11">
        <f>IF(B10=0,0,VLOOKUP(B10,'Formula &amp; Reference'!A3:C106,3,FALSE))</f>
        <v>0</v>
      </c>
      <c r="E10" s="24">
        <v>0</v>
      </c>
      <c r="F10" s="24">
        <v>0</v>
      </c>
      <c r="G10" s="14">
        <f>IF(B10=0,0,600)</f>
        <v>0</v>
      </c>
      <c r="H10" s="24">
        <v>0</v>
      </c>
      <c r="I10" s="35">
        <v>0.38919999999999999</v>
      </c>
      <c r="J10" s="11">
        <f>(VLOOKUP(B10,'Formula &amp; Reference'!A3:B106,2,FALSE)+D10+E10+F10+G10+H10)*I10</f>
        <v>0</v>
      </c>
      <c r="K10" s="24" t="s">
        <v>26</v>
      </c>
      <c r="L10" s="10">
        <f>IF(B10=0,0,VLOOKUP(K10,'Formula &amp; Reference'!L3:M5,2,FALSE))</f>
        <v>0</v>
      </c>
      <c r="M10" s="37">
        <v>0</v>
      </c>
      <c r="N10" s="11">
        <f>(VLOOKUP(B10,'Formula &amp; Reference'!A3:B106,2,FALSE)+E10)*M10</f>
        <v>0</v>
      </c>
      <c r="O10" s="52">
        <f>VLOOKUP(B10,'Formula &amp; Reference'!$A$3:$B$106,2,FALSE)+D10+E10+F10+G10+H10+J10+L10+N10</f>
        <v>0</v>
      </c>
      <c r="P10" s="55">
        <f>(((VLOOKUP(B10,'Formula &amp; Reference'!$A$3:$B$106,2,FALSE)+E10+F10+H10)*I10)+VLOOKUP(B10,'Formula &amp; Reference'!$A$3:$B$106,2,FALSE)+E10+F10+H10)*0.1</f>
        <v>0</v>
      </c>
      <c r="Q10" s="11">
        <f>O10-P10</f>
        <v>0</v>
      </c>
    </row>
    <row r="11" spans="1:17">
      <c r="A11" s="16">
        <v>44896</v>
      </c>
      <c r="B11" s="24">
        <f>B10</f>
        <v>0</v>
      </c>
      <c r="C11" s="48" t="s">
        <v>25</v>
      </c>
      <c r="D11" s="11">
        <f>IF(B11=0,0,VLOOKUP(B11,'Formula &amp; Reference'!A3:C106,3,FALSE))</f>
        <v>0</v>
      </c>
      <c r="E11" s="24">
        <f>E10</f>
        <v>0</v>
      </c>
      <c r="F11" s="24">
        <f>F10</f>
        <v>0</v>
      </c>
      <c r="G11" s="14">
        <f t="shared" ref="G11:G24" si="0">IF(B11=0,0,600)</f>
        <v>0</v>
      </c>
      <c r="H11" s="24">
        <v>0</v>
      </c>
      <c r="I11" s="35">
        <v>0.38919999999999999</v>
      </c>
      <c r="J11" s="11">
        <f>(VLOOKUP(B11,'Formula &amp; Reference'!A3:B106,2,FALSE)+D11+E11+F11+G11+H11)*I11</f>
        <v>0</v>
      </c>
      <c r="K11" s="24" t="str">
        <f>K10</f>
        <v>Non CCA Centre</v>
      </c>
      <c r="L11" s="10">
        <f>IF(B11=0,0,VLOOKUP(K11,'Formula &amp; Reference'!L3:M5,2,FALSE))</f>
        <v>0</v>
      </c>
      <c r="M11" s="37">
        <f>M10</f>
        <v>0</v>
      </c>
      <c r="N11" s="11">
        <f>(VLOOKUP(B11,'Formula &amp; Reference'!A3:B106,2,FALSE)+E11)*M11</f>
        <v>0</v>
      </c>
      <c r="O11" s="52">
        <f>VLOOKUP(B11,'Formula &amp; Reference'!$A$3:$B$106,2,FALSE)+D11+E11+F11+G11+H11+J11+L11+N11</f>
        <v>0</v>
      </c>
      <c r="P11" s="55">
        <f>(((VLOOKUP(B11,'Formula &amp; Reference'!$A$3:$B$106,2,FALSE)+E11+F11+H11)*I11)+VLOOKUP(B11,'Formula &amp; Reference'!$A$3:$B$106,2,FALSE)+E11+F11+H11)*0.1</f>
        <v>0</v>
      </c>
      <c r="Q11" s="11">
        <f t="shared" ref="Q11:Q26" si="1">O11-P11</f>
        <v>0</v>
      </c>
    </row>
    <row r="12" spans="1:17">
      <c r="A12" s="16">
        <v>44927</v>
      </c>
      <c r="B12" s="24">
        <f t="shared" ref="B12:B24" si="2">B11</f>
        <v>0</v>
      </c>
      <c r="C12" s="48" t="s">
        <v>25</v>
      </c>
      <c r="D12" s="11">
        <f>IF(B12=0,0,VLOOKUP(B12,'Formula &amp; Reference'!A3:C106,3,FALSE))</f>
        <v>0</v>
      </c>
      <c r="E12" s="24">
        <f t="shared" ref="E12:E26" si="3">E11</f>
        <v>0</v>
      </c>
      <c r="F12" s="24">
        <f t="shared" ref="F12:F26" si="4">F11</f>
        <v>0</v>
      </c>
      <c r="G12" s="14">
        <f t="shared" si="0"/>
        <v>0</v>
      </c>
      <c r="H12" s="24">
        <v>0</v>
      </c>
      <c r="I12" s="35">
        <v>0.38919999999999999</v>
      </c>
      <c r="J12" s="11">
        <f>(VLOOKUP(B12,'Formula &amp; Reference'!A3:B106,2,FALSE)+D12+E12+F12+G12+H12)*I12</f>
        <v>0</v>
      </c>
      <c r="K12" s="24" t="str">
        <f t="shared" ref="K12:K24" si="5">K11</f>
        <v>Non CCA Centre</v>
      </c>
      <c r="L12" s="10">
        <f>IF(B12=0,0,VLOOKUP(K12,'Formula &amp; Reference'!L3:M5,2,FALSE))</f>
        <v>0</v>
      </c>
      <c r="M12" s="37">
        <f t="shared" ref="M12:M24" si="6">M11</f>
        <v>0</v>
      </c>
      <c r="N12" s="11">
        <f>(VLOOKUP(B12,'Formula &amp; Reference'!A3:B106,2,FALSE)+E12)*M12</f>
        <v>0</v>
      </c>
      <c r="O12" s="52">
        <f>VLOOKUP(B12,'Formula &amp; Reference'!$A$3:$B$106,2,FALSE)+D12+E12+F12+G12+H12+J12+L12+N12</f>
        <v>0</v>
      </c>
      <c r="P12" s="55">
        <f>(((VLOOKUP(B12,'Formula &amp; Reference'!$A$3:$B$106,2,FALSE)+E12+F12+H12)*I12)+VLOOKUP(B12,'Formula &amp; Reference'!$A$3:$B$106,2,FALSE)+E12+F12+H12)*0.1</f>
        <v>0</v>
      </c>
      <c r="Q12" s="11">
        <f t="shared" si="1"/>
        <v>0</v>
      </c>
    </row>
    <row r="13" spans="1:17">
      <c r="A13" s="16">
        <v>44958</v>
      </c>
      <c r="B13" s="24">
        <f t="shared" si="2"/>
        <v>0</v>
      </c>
      <c r="C13" s="48" t="s">
        <v>25</v>
      </c>
      <c r="D13" s="11">
        <f>IF(B13=0,0,VLOOKUP(B13,'Formula &amp; Reference'!A3:C106,3,FALSE))</f>
        <v>0</v>
      </c>
      <c r="E13" s="24">
        <f t="shared" si="3"/>
        <v>0</v>
      </c>
      <c r="F13" s="24">
        <f t="shared" si="4"/>
        <v>0</v>
      </c>
      <c r="G13" s="14">
        <f t="shared" si="0"/>
        <v>0</v>
      </c>
      <c r="H13" s="24">
        <v>0</v>
      </c>
      <c r="I13" s="35">
        <v>0.41160000000000002</v>
      </c>
      <c r="J13" s="11">
        <f>(VLOOKUP(B13,'Formula &amp; Reference'!A3:B106,2,FALSE)+D13+E13+F13+G13+H13)*I13</f>
        <v>0</v>
      </c>
      <c r="K13" s="24" t="str">
        <f t="shared" si="5"/>
        <v>Non CCA Centre</v>
      </c>
      <c r="L13" s="10">
        <f>IF(B13=0,0,VLOOKUP(K13,'Formula &amp; Reference'!L3:M5,2,FALSE))</f>
        <v>0</v>
      </c>
      <c r="M13" s="37">
        <f t="shared" si="6"/>
        <v>0</v>
      </c>
      <c r="N13" s="11">
        <f>(VLOOKUP(B13,'Formula &amp; Reference'!A3:B106,2,FALSE)+E13)*M13</f>
        <v>0</v>
      </c>
      <c r="O13" s="52">
        <f>VLOOKUP(B13,'Formula &amp; Reference'!$A$3:$B$106,2,FALSE)+D13+E13+F13+G13+H13+J13+L13+N13</f>
        <v>0</v>
      </c>
      <c r="P13" s="55">
        <f>(((VLOOKUP(B13,'Formula &amp; Reference'!$A$3:$B$106,2,FALSE)+E13+F13+H13)*I13)+VLOOKUP(B13,'Formula &amp; Reference'!$A$3:$B$106,2,FALSE)+E13+F13+H13)*0.1</f>
        <v>0</v>
      </c>
      <c r="Q13" s="11">
        <f t="shared" si="1"/>
        <v>0</v>
      </c>
    </row>
    <row r="14" spans="1:17">
      <c r="A14" s="16">
        <v>44986</v>
      </c>
      <c r="B14" s="24">
        <f t="shared" si="2"/>
        <v>0</v>
      </c>
      <c r="C14" s="48" t="s">
        <v>25</v>
      </c>
      <c r="D14" s="11">
        <f>IF(B14=0,0,VLOOKUP(B14,'Formula &amp; Reference'!A3:C106,3,FALSE))</f>
        <v>0</v>
      </c>
      <c r="E14" s="24">
        <f t="shared" si="3"/>
        <v>0</v>
      </c>
      <c r="F14" s="24">
        <f t="shared" si="4"/>
        <v>0</v>
      </c>
      <c r="G14" s="14">
        <f t="shared" si="0"/>
        <v>0</v>
      </c>
      <c r="H14" s="24">
        <v>0</v>
      </c>
      <c r="I14" s="35">
        <v>0.41160000000000002</v>
      </c>
      <c r="J14" s="11">
        <f>(VLOOKUP(B14,'Formula &amp; Reference'!A3:B106,2,FALSE)+D14+E14+F14+G14+H14)*I14</f>
        <v>0</v>
      </c>
      <c r="K14" s="24" t="str">
        <f t="shared" si="5"/>
        <v>Non CCA Centre</v>
      </c>
      <c r="L14" s="10">
        <f>IF(B14=0,0,VLOOKUP(K14,'Formula &amp; Reference'!L3:M5,2,FALSE))</f>
        <v>0</v>
      </c>
      <c r="M14" s="37">
        <f t="shared" si="6"/>
        <v>0</v>
      </c>
      <c r="N14" s="11">
        <f>(VLOOKUP(B14,'Formula &amp; Reference'!A3:B106,2,FALSE)+E14)*M14</f>
        <v>0</v>
      </c>
      <c r="O14" s="52">
        <f>VLOOKUP(B14,'Formula &amp; Reference'!$A$3:$B$106,2,FALSE)+D14+E14+F14+G14+H14+J14+L14+N14</f>
        <v>0</v>
      </c>
      <c r="P14" s="55">
        <f>(((VLOOKUP(B14,'Formula &amp; Reference'!$A$3:$B$106,2,FALSE)+E14+F14+H14)*I14)+VLOOKUP(B14,'Formula &amp; Reference'!$A$3:$B$106,2,FALSE)+E14+F14+H14)*0.1</f>
        <v>0</v>
      </c>
      <c r="Q14" s="11">
        <f t="shared" si="1"/>
        <v>0</v>
      </c>
    </row>
    <row r="15" spans="1:17">
      <c r="A15" s="16">
        <v>45017</v>
      </c>
      <c r="B15" s="24">
        <f t="shared" si="2"/>
        <v>0</v>
      </c>
      <c r="C15" s="48" t="s">
        <v>25</v>
      </c>
      <c r="D15" s="11">
        <f>IF(B15=0,0,VLOOKUP(B15,'Formula &amp; Reference'!A3:C106,3,FALSE))</f>
        <v>0</v>
      </c>
      <c r="E15" s="24">
        <f t="shared" si="3"/>
        <v>0</v>
      </c>
      <c r="F15" s="24">
        <f t="shared" si="4"/>
        <v>0</v>
      </c>
      <c r="G15" s="14">
        <f t="shared" si="0"/>
        <v>0</v>
      </c>
      <c r="H15" s="24">
        <v>0</v>
      </c>
      <c r="I15" s="35">
        <v>0.41160000000000002</v>
      </c>
      <c r="J15" s="11">
        <f>(VLOOKUP(B15,'Formula &amp; Reference'!A3:B106,2,FALSE)+D15+E15+F15+G15+H15)*I15</f>
        <v>0</v>
      </c>
      <c r="K15" s="24" t="str">
        <f t="shared" si="5"/>
        <v>Non CCA Centre</v>
      </c>
      <c r="L15" s="10">
        <f>IF(B15=0,0,VLOOKUP(K15,'Formula &amp; Reference'!L3:M5,2,FALSE))</f>
        <v>0</v>
      </c>
      <c r="M15" s="37">
        <f t="shared" si="6"/>
        <v>0</v>
      </c>
      <c r="N15" s="11">
        <f>(VLOOKUP(B15,'Formula &amp; Reference'!A3:B106,2,FALSE)+E15)*M15</f>
        <v>0</v>
      </c>
      <c r="O15" s="52">
        <f>VLOOKUP(B15,'Formula &amp; Reference'!$A$3:$B$106,2,FALSE)+D15+E15+F15+G15+H15+J15+L15+N15</f>
        <v>0</v>
      </c>
      <c r="P15" s="55">
        <f>(((VLOOKUP(B15,'Formula &amp; Reference'!$A$3:$B$106,2,FALSE)+E15+F15+H15)*I15)+VLOOKUP(B15,'Formula &amp; Reference'!$A$3:$B$106,2,FALSE)+E15+F15+H15)*0.1</f>
        <v>0</v>
      </c>
      <c r="Q15" s="11">
        <f t="shared" si="1"/>
        <v>0</v>
      </c>
    </row>
    <row r="16" spans="1:17">
      <c r="A16" s="16">
        <v>45047</v>
      </c>
      <c r="B16" s="24">
        <f t="shared" si="2"/>
        <v>0</v>
      </c>
      <c r="C16" s="48" t="s">
        <v>25</v>
      </c>
      <c r="D16" s="11">
        <f>IF(B16=0,0,VLOOKUP(B16,'Formula &amp; Reference'!A3:C106,3,FALSE))</f>
        <v>0</v>
      </c>
      <c r="E16" s="24">
        <f t="shared" si="3"/>
        <v>0</v>
      </c>
      <c r="F16" s="24">
        <f t="shared" si="4"/>
        <v>0</v>
      </c>
      <c r="G16" s="14">
        <f t="shared" si="0"/>
        <v>0</v>
      </c>
      <c r="H16" s="24">
        <v>0</v>
      </c>
      <c r="I16" s="35">
        <v>0.41720000000000002</v>
      </c>
      <c r="J16" s="11">
        <f>(VLOOKUP(B16,'Formula &amp; Reference'!A3:B106,2,FALSE)+D16+E16+F16+G16+H16)*I16</f>
        <v>0</v>
      </c>
      <c r="K16" s="24" t="str">
        <f t="shared" si="5"/>
        <v>Non CCA Centre</v>
      </c>
      <c r="L16" s="10">
        <f>IF(B16=0,0,VLOOKUP(K16,'Formula &amp; Reference'!L3:M5,2,FALSE))</f>
        <v>0</v>
      </c>
      <c r="M16" s="37">
        <f t="shared" si="6"/>
        <v>0</v>
      </c>
      <c r="N16" s="11">
        <f>(VLOOKUP(B16,'Formula &amp; Reference'!A3:B106,2,FALSE)+E16)*M16</f>
        <v>0</v>
      </c>
      <c r="O16" s="52">
        <f>VLOOKUP(B16,'Formula &amp; Reference'!$A$3:$B$106,2,FALSE)+D16+E16+F16+G16+H16+J16+L16+N16</f>
        <v>0</v>
      </c>
      <c r="P16" s="55">
        <f>(((VLOOKUP(B16,'Formula &amp; Reference'!$A$3:$B$106,2,FALSE)+E16+F16+H16)*I16)+VLOOKUP(B16,'Formula &amp; Reference'!$A$3:$B$106,2,FALSE)+E16+F16+H16)*0.1</f>
        <v>0</v>
      </c>
      <c r="Q16" s="11">
        <f t="shared" si="1"/>
        <v>0</v>
      </c>
    </row>
    <row r="17" spans="1:17">
      <c r="A17" s="16">
        <v>45078</v>
      </c>
      <c r="B17" s="24">
        <f>B16</f>
        <v>0</v>
      </c>
      <c r="C17" s="48" t="s">
        <v>25</v>
      </c>
      <c r="D17" s="11">
        <f>IF(B17=0,0,VLOOKUP(B17,'Formula &amp; Reference'!A3:C106,3,FALSE))</f>
        <v>0</v>
      </c>
      <c r="E17" s="24">
        <f t="shared" si="3"/>
        <v>0</v>
      </c>
      <c r="F17" s="24">
        <f t="shared" si="4"/>
        <v>0</v>
      </c>
      <c r="G17" s="14">
        <f t="shared" si="0"/>
        <v>0</v>
      </c>
      <c r="H17" s="24">
        <v>0</v>
      </c>
      <c r="I17" s="35">
        <v>0.41720000000000002</v>
      </c>
      <c r="J17" s="11">
        <f>(VLOOKUP(B17,'Formula &amp; Reference'!A3:B106,2,FALSE)+D17+E17+F17+G17+H17)*I17</f>
        <v>0</v>
      </c>
      <c r="K17" s="24" t="str">
        <f t="shared" si="5"/>
        <v>Non CCA Centre</v>
      </c>
      <c r="L17" s="10">
        <f>IF(B17=0,0,VLOOKUP(K17,'Formula &amp; Reference'!L3:M5,2,FALSE))</f>
        <v>0</v>
      </c>
      <c r="M17" s="37">
        <f t="shared" si="6"/>
        <v>0</v>
      </c>
      <c r="N17" s="11">
        <f>(VLOOKUP(B17,'Formula &amp; Reference'!A3:B106,2,FALSE)+E17)*M17</f>
        <v>0</v>
      </c>
      <c r="O17" s="52">
        <f>VLOOKUP(B17,'Formula &amp; Reference'!$A$3:$B$106,2,FALSE)+D17+E17+F17+G17+H17+J17+L17+N17</f>
        <v>0</v>
      </c>
      <c r="P17" s="55">
        <f>(((VLOOKUP(B17,'Formula &amp; Reference'!$A$3:$B$106,2,FALSE)+E17+F17+H17)*I17)+VLOOKUP(B17,'Formula &amp; Reference'!$A$3:$B$106,2,FALSE)+E17+F17+H17)*0.1</f>
        <v>0</v>
      </c>
      <c r="Q17" s="11">
        <f t="shared" si="1"/>
        <v>0</v>
      </c>
    </row>
    <row r="18" spans="1:17">
      <c r="A18" s="16">
        <v>45108</v>
      </c>
      <c r="B18" s="24">
        <f t="shared" si="2"/>
        <v>0</v>
      </c>
      <c r="C18" s="48" t="s">
        <v>25</v>
      </c>
      <c r="D18" s="11">
        <f>IF(B18=0,0,VLOOKUP(B18,'Formula &amp; Reference'!A3:C106,3,FALSE))</f>
        <v>0</v>
      </c>
      <c r="E18" s="24">
        <f t="shared" si="3"/>
        <v>0</v>
      </c>
      <c r="F18" s="24">
        <f t="shared" si="4"/>
        <v>0</v>
      </c>
      <c r="G18" s="14">
        <f t="shared" si="0"/>
        <v>0</v>
      </c>
      <c r="H18" s="24">
        <v>0</v>
      </c>
      <c r="I18" s="35">
        <v>0.41720000000000002</v>
      </c>
      <c r="J18" s="11">
        <f>(VLOOKUP(B18,'Formula &amp; Reference'!A3:B106,2,FALSE)+D18+E18+F18+G18+H18)*I18</f>
        <v>0</v>
      </c>
      <c r="K18" s="24" t="str">
        <f t="shared" si="5"/>
        <v>Non CCA Centre</v>
      </c>
      <c r="L18" s="10">
        <f>IF(B18=0,0,VLOOKUP(K18,'Formula &amp; Reference'!L3:M5,2,FALSE))</f>
        <v>0</v>
      </c>
      <c r="M18" s="37">
        <f t="shared" si="6"/>
        <v>0</v>
      </c>
      <c r="N18" s="11">
        <f>(VLOOKUP(B18,'Formula &amp; Reference'!A3:B106,2,FALSE)+E18)*M18</f>
        <v>0</v>
      </c>
      <c r="O18" s="52">
        <f>VLOOKUP(B18,'Formula &amp; Reference'!$A$3:$B$106,2,FALSE)+D18+E18+F18+G18+H18+J18+L18+N18</f>
        <v>0</v>
      </c>
      <c r="P18" s="55">
        <f>(((VLOOKUP(B18,'Formula &amp; Reference'!$A$3:$B$106,2,FALSE)+E18+F18+H18)*I18)+VLOOKUP(B18,'Formula &amp; Reference'!$A$3:$B$106,2,FALSE)+E18+F18+H18)*0.1</f>
        <v>0</v>
      </c>
      <c r="Q18" s="11">
        <f t="shared" si="1"/>
        <v>0</v>
      </c>
    </row>
    <row r="19" spans="1:17">
      <c r="A19" s="16">
        <v>45139</v>
      </c>
      <c r="B19" s="24">
        <f t="shared" si="2"/>
        <v>0</v>
      </c>
      <c r="C19" s="48" t="s">
        <v>25</v>
      </c>
      <c r="D19" s="11">
        <f>IF(B19=0,0,VLOOKUP(B19,'Formula &amp; Reference'!A3:C106,3,FALSE))</f>
        <v>0</v>
      </c>
      <c r="E19" s="24">
        <f t="shared" si="3"/>
        <v>0</v>
      </c>
      <c r="F19" s="24">
        <f t="shared" si="4"/>
        <v>0</v>
      </c>
      <c r="G19" s="14">
        <f t="shared" si="0"/>
        <v>0</v>
      </c>
      <c r="H19" s="24">
        <v>0</v>
      </c>
      <c r="I19" s="35">
        <v>0.44240000000000002</v>
      </c>
      <c r="J19" s="11">
        <f>(VLOOKUP(B19,'Formula &amp; Reference'!A3:B106,2,FALSE)+D19+E19+F19+G19+H19)*I19</f>
        <v>0</v>
      </c>
      <c r="K19" s="24" t="str">
        <f t="shared" si="5"/>
        <v>Non CCA Centre</v>
      </c>
      <c r="L19" s="10">
        <f>IF(B19=0,0,VLOOKUP(K19,'Formula &amp; Reference'!L3:M5,2,FALSE))</f>
        <v>0</v>
      </c>
      <c r="M19" s="37">
        <f t="shared" si="6"/>
        <v>0</v>
      </c>
      <c r="N19" s="11">
        <f>(VLOOKUP(B19,'Formula &amp; Reference'!A3:B106,2,FALSE)+E19)*M19</f>
        <v>0</v>
      </c>
      <c r="O19" s="52">
        <f>VLOOKUP(B19,'Formula &amp; Reference'!$A$3:$B$106,2,FALSE)+D19+E19+F19+G19+H19+J19+L19+N19</f>
        <v>0</v>
      </c>
      <c r="P19" s="55">
        <f>(((VLOOKUP(B19,'Formula &amp; Reference'!$A$3:$B$106,2,FALSE)+E19+F19+H19)*I19)+VLOOKUP(B19,'Formula &amp; Reference'!$A$3:$B$106,2,FALSE)+E19+F19+H19)*0.1</f>
        <v>0</v>
      </c>
      <c r="Q19" s="11">
        <f t="shared" si="1"/>
        <v>0</v>
      </c>
    </row>
    <row r="20" spans="1:17">
      <c r="A20" s="16">
        <v>45170</v>
      </c>
      <c r="B20" s="24">
        <f>B19</f>
        <v>0</v>
      </c>
      <c r="C20" s="48" t="s">
        <v>25</v>
      </c>
      <c r="D20" s="11">
        <f>IF(B20=0,0,VLOOKUP(B20,'Formula &amp; Reference'!A3:C106,3,FALSE))</f>
        <v>0</v>
      </c>
      <c r="E20" s="24">
        <f t="shared" si="3"/>
        <v>0</v>
      </c>
      <c r="F20" s="24">
        <f t="shared" si="4"/>
        <v>0</v>
      </c>
      <c r="G20" s="14">
        <f t="shared" si="0"/>
        <v>0</v>
      </c>
      <c r="H20" s="24">
        <v>0</v>
      </c>
      <c r="I20" s="35">
        <v>0.44240000000000002</v>
      </c>
      <c r="J20" s="11">
        <f>(VLOOKUP(B20,'Formula &amp; Reference'!A3:B106,2,FALSE)+D20+E20+F20+G20+H20)*I20</f>
        <v>0</v>
      </c>
      <c r="K20" s="24" t="str">
        <f t="shared" si="5"/>
        <v>Non CCA Centre</v>
      </c>
      <c r="L20" s="10">
        <f>IF(B20=0,0,VLOOKUP(K20,'Formula &amp; Reference'!L3:M5,2,FALSE))</f>
        <v>0</v>
      </c>
      <c r="M20" s="37">
        <f t="shared" si="6"/>
        <v>0</v>
      </c>
      <c r="N20" s="11">
        <f>(VLOOKUP(B20,'Formula &amp; Reference'!A3:B106,2,FALSE)+E20)*M20</f>
        <v>0</v>
      </c>
      <c r="O20" s="52">
        <f>VLOOKUP(B20,'Formula &amp; Reference'!$A$3:$B$106,2,FALSE)+D20+E20+F20+G20+H20+J20+L20+N20</f>
        <v>0</v>
      </c>
      <c r="P20" s="55">
        <f>(((VLOOKUP(B20,'Formula &amp; Reference'!$A$3:$B$106,2,FALSE)+E20+F20+H20)*I20)+VLOOKUP(B20,'Formula &amp; Reference'!$A$3:$B$106,2,FALSE)+E20+F20+H20)*0.1</f>
        <v>0</v>
      </c>
      <c r="Q20" s="11">
        <f t="shared" si="1"/>
        <v>0</v>
      </c>
    </row>
    <row r="21" spans="1:17">
      <c r="A21" s="16">
        <v>45200</v>
      </c>
      <c r="B21" s="24">
        <f>B20</f>
        <v>0</v>
      </c>
      <c r="C21" s="48" t="s">
        <v>25</v>
      </c>
      <c r="D21" s="11">
        <f>IF(B21=0,0,VLOOKUP(B21,'Formula &amp; Reference'!A3:C106,3,FALSE))</f>
        <v>0</v>
      </c>
      <c r="E21" s="24">
        <f t="shared" si="3"/>
        <v>0</v>
      </c>
      <c r="F21" s="24">
        <f t="shared" si="4"/>
        <v>0</v>
      </c>
      <c r="G21" s="14">
        <f t="shared" si="0"/>
        <v>0</v>
      </c>
      <c r="H21" s="24">
        <v>0</v>
      </c>
      <c r="I21" s="35">
        <v>0.44240000000000002</v>
      </c>
      <c r="J21" s="11">
        <f>(VLOOKUP(B21,'Formula &amp; Reference'!A3:B106,2,FALSE)+D21+E21+F21+G21+H21)*I21</f>
        <v>0</v>
      </c>
      <c r="K21" s="24" t="str">
        <f t="shared" si="5"/>
        <v>Non CCA Centre</v>
      </c>
      <c r="L21" s="10">
        <f>IF(B21=0,0,VLOOKUP(K21,'Formula &amp; Reference'!L3:M5,2,FALSE))</f>
        <v>0</v>
      </c>
      <c r="M21" s="37">
        <f t="shared" si="6"/>
        <v>0</v>
      </c>
      <c r="N21" s="11">
        <f>(VLOOKUP(B21,'Formula &amp; Reference'!A3:B106,2,FALSE)+E21)*M21</f>
        <v>0</v>
      </c>
      <c r="O21" s="52">
        <f>VLOOKUP(B21,'Formula &amp; Reference'!$A$3:$B$106,2,FALSE)+D21+E21+F21+G21+H21+J21+L21+N21</f>
        <v>0</v>
      </c>
      <c r="P21" s="55">
        <f>(((VLOOKUP(B21,'Formula &amp; Reference'!$A$3:$B$106,2,FALSE)+E21+F21+H21)*I21)+VLOOKUP(B21,'Formula &amp; Reference'!$A$3:$B$106,2,FALSE)+E21+F21+H21)*0.1</f>
        <v>0</v>
      </c>
      <c r="Q21" s="11">
        <f t="shared" si="1"/>
        <v>0</v>
      </c>
    </row>
    <row r="22" spans="1:17">
      <c r="A22" s="16">
        <v>45231</v>
      </c>
      <c r="B22" s="24">
        <f>B21</f>
        <v>0</v>
      </c>
      <c r="C22" s="48" t="s">
        <v>25</v>
      </c>
      <c r="D22" s="11">
        <f>IF(B22=0,0,VLOOKUP(B22,'Formula &amp; Reference'!A3:C106,3,FALSE))</f>
        <v>0</v>
      </c>
      <c r="E22" s="24">
        <f t="shared" si="3"/>
        <v>0</v>
      </c>
      <c r="F22" s="24">
        <f t="shared" si="4"/>
        <v>0</v>
      </c>
      <c r="G22" s="14">
        <f t="shared" si="0"/>
        <v>0</v>
      </c>
      <c r="H22" s="24">
        <v>0</v>
      </c>
      <c r="I22" s="35">
        <v>0.48509999999999998</v>
      </c>
      <c r="J22" s="11">
        <f>(VLOOKUP(B22,'Formula &amp; Reference'!A3:B106,2,FALSE)+D22+E22+F22+G22+H22)*I22</f>
        <v>0</v>
      </c>
      <c r="K22" s="24" t="str">
        <f t="shared" si="5"/>
        <v>Non CCA Centre</v>
      </c>
      <c r="L22" s="10">
        <f>IF(B22=0,0,VLOOKUP(K22,'Formula &amp; Reference'!L3:M5,2,FALSE))</f>
        <v>0</v>
      </c>
      <c r="M22" s="37">
        <f t="shared" si="6"/>
        <v>0</v>
      </c>
      <c r="N22" s="11">
        <f>(VLOOKUP(B22,'Formula &amp; Reference'!A3:B106,2,FALSE)+E22)*M22</f>
        <v>0</v>
      </c>
      <c r="O22" s="52">
        <f>VLOOKUP(B22,'Formula &amp; Reference'!$A$3:$B$106,2,FALSE)+D22+E22+F22+G22+H22+J22+L22+N22</f>
        <v>0</v>
      </c>
      <c r="P22" s="55">
        <f>(((VLOOKUP(B22,'Formula &amp; Reference'!$A$3:$B$106,2,FALSE)+E22+F22+H22)*I22)+VLOOKUP(B22,'Formula &amp; Reference'!$A$3:$B$106,2,FALSE)+E22+F22+H22)*0.1</f>
        <v>0</v>
      </c>
      <c r="Q22" s="11">
        <f t="shared" si="1"/>
        <v>0</v>
      </c>
    </row>
    <row r="23" spans="1:17">
      <c r="A23" s="16">
        <v>45261</v>
      </c>
      <c r="B23" s="24">
        <f t="shared" si="2"/>
        <v>0</v>
      </c>
      <c r="C23" s="48" t="s">
        <v>25</v>
      </c>
      <c r="D23" s="11">
        <f>IF(B23=0,0,VLOOKUP(B23,'Formula &amp; Reference'!A3:C106,3,FALSE))</f>
        <v>0</v>
      </c>
      <c r="E23" s="24">
        <f t="shared" si="3"/>
        <v>0</v>
      </c>
      <c r="F23" s="24">
        <f t="shared" si="4"/>
        <v>0</v>
      </c>
      <c r="G23" s="14">
        <f t="shared" si="0"/>
        <v>0</v>
      </c>
      <c r="H23" s="24">
        <v>0</v>
      </c>
      <c r="I23" s="35">
        <v>0.48509999999999998</v>
      </c>
      <c r="J23" s="11">
        <f>(VLOOKUP(B23,'Formula &amp; Reference'!A3:B106,2,FALSE)+D23+E23+F23+G23+H23)*I23</f>
        <v>0</v>
      </c>
      <c r="K23" s="24" t="str">
        <f t="shared" si="5"/>
        <v>Non CCA Centre</v>
      </c>
      <c r="L23" s="10">
        <f>IF(B23=0,0,VLOOKUP(K23,'Formula &amp; Reference'!L3:M5,2,FALSE))</f>
        <v>0</v>
      </c>
      <c r="M23" s="37">
        <f t="shared" si="6"/>
        <v>0</v>
      </c>
      <c r="N23" s="11">
        <f>(VLOOKUP(B23,'Formula &amp; Reference'!A3:B106,2,FALSE)+E23)*M23</f>
        <v>0</v>
      </c>
      <c r="O23" s="52">
        <f>VLOOKUP(B23,'Formula &amp; Reference'!$A$3:$B$106,2,FALSE)+D23+E23+F23+G23+H23+J23+L23+N23</f>
        <v>0</v>
      </c>
      <c r="P23" s="55">
        <f>(((VLOOKUP(B23,'Formula &amp; Reference'!$A$3:$B$106,2,FALSE)+E23+F23+H23)*I23)+VLOOKUP(B23,'Formula &amp; Reference'!$A$3:$B$106,2,FALSE)+E23+F23+H23)*0.1</f>
        <v>0</v>
      </c>
      <c r="Q23" s="11">
        <f t="shared" si="1"/>
        <v>0</v>
      </c>
    </row>
    <row r="24" spans="1:17">
      <c r="A24" s="16">
        <v>45292</v>
      </c>
      <c r="B24" s="24">
        <f t="shared" si="2"/>
        <v>0</v>
      </c>
      <c r="C24" s="48" t="s">
        <v>25</v>
      </c>
      <c r="D24" s="11">
        <f>IF(B24=0,0,VLOOKUP(B24,'Formula &amp; Reference'!A3:C106,3,FALSE))</f>
        <v>0</v>
      </c>
      <c r="E24" s="24">
        <f t="shared" si="3"/>
        <v>0</v>
      </c>
      <c r="F24" s="24">
        <f t="shared" si="4"/>
        <v>0</v>
      </c>
      <c r="G24" s="14">
        <f>IF(B24=0,0,600)</f>
        <v>0</v>
      </c>
      <c r="H24" s="24">
        <v>0</v>
      </c>
      <c r="I24" s="35">
        <v>0.48509999999999998</v>
      </c>
      <c r="J24" s="11">
        <f>(VLOOKUP(B24,'Formula &amp; Reference'!A3:B106,2,FALSE)+D24+E24+F24+G24+H24)*I24</f>
        <v>0</v>
      </c>
      <c r="K24" s="24" t="str">
        <f t="shared" si="5"/>
        <v>Non CCA Centre</v>
      </c>
      <c r="L24" s="10">
        <f>IF(B24=0,0,VLOOKUP(K24,'Formula &amp; Reference'!L3:M5,2,FALSE))</f>
        <v>0</v>
      </c>
      <c r="M24" s="37">
        <f t="shared" si="6"/>
        <v>0</v>
      </c>
      <c r="N24" s="11">
        <f>(VLOOKUP(B24,'Formula &amp; Reference'!A3:B106,2,FALSE)+E24)*M24</f>
        <v>0</v>
      </c>
      <c r="O24" s="52">
        <f>VLOOKUP(B24,'Formula &amp; Reference'!$A$3:$B$106,2,FALSE)+D24+E24+F24+G24+H24+J24+L24+N24</f>
        <v>0</v>
      </c>
      <c r="P24" s="55">
        <f>(((VLOOKUP(B24,'Formula &amp; Reference'!$A$3:$B$106,2,FALSE)+E24+F24+H24)*I24)+VLOOKUP(B24,'Formula &amp; Reference'!$A$3:$B$106,2,FALSE)+E24+F24+H24)*0.1</f>
        <v>0</v>
      </c>
      <c r="Q24" s="11">
        <f t="shared" si="1"/>
        <v>0</v>
      </c>
    </row>
    <row r="25" spans="1:17">
      <c r="A25" s="34">
        <v>45323</v>
      </c>
      <c r="B25" s="24">
        <f>B24</f>
        <v>0</v>
      </c>
      <c r="C25" s="48" t="s">
        <v>25</v>
      </c>
      <c r="D25" s="11">
        <f>IF(B25=0,0,VLOOKUP(B25,'Formula &amp; Reference'!A3:C106,3,FALSE))</f>
        <v>0</v>
      </c>
      <c r="E25" s="24">
        <f t="shared" si="3"/>
        <v>0</v>
      </c>
      <c r="F25" s="24">
        <f t="shared" si="4"/>
        <v>0</v>
      </c>
      <c r="G25" s="14">
        <f>IF(B25=0,0,600)</f>
        <v>0</v>
      </c>
      <c r="H25" s="24">
        <v>0</v>
      </c>
      <c r="I25" s="35">
        <v>0.48509999999999998</v>
      </c>
      <c r="J25" s="11">
        <f>(VLOOKUP(B25,'Formula &amp; Reference'!A3:B106,2,FALSE)+D25+E25+F25+G25+H25)*I25</f>
        <v>0</v>
      </c>
      <c r="K25" s="24" t="str">
        <f>K24</f>
        <v>Non CCA Centre</v>
      </c>
      <c r="L25" s="10">
        <f>IF(B25=0,0,VLOOKUP(K25,'Formula &amp; Reference'!L3:M5,2,FALSE))</f>
        <v>0</v>
      </c>
      <c r="M25" s="37">
        <f>M24</f>
        <v>0</v>
      </c>
      <c r="N25" s="11">
        <f>(VLOOKUP(B25,'Formula &amp; Reference'!A3:B106,2,FALSE)+E25)*M25</f>
        <v>0</v>
      </c>
      <c r="O25" s="52">
        <f>VLOOKUP(B25,'Formula &amp; Reference'!$A$3:$B$106,2,FALSE)+D25+E25+F25+G25+H25+J25+L25+N25</f>
        <v>0</v>
      </c>
      <c r="P25" s="55">
        <f>(((VLOOKUP(B25,'Formula &amp; Reference'!$A$3:$B$106,2,FALSE)+E25+F25+H25)*I25)+VLOOKUP(B25,'Formula &amp; Reference'!$A$3:$B$106,2,FALSE)+E25+F25+H25)*0.1</f>
        <v>0</v>
      </c>
      <c r="Q25" s="11">
        <f t="shared" si="1"/>
        <v>0</v>
      </c>
    </row>
    <row r="26" spans="1:17">
      <c r="A26" s="34">
        <v>45352</v>
      </c>
      <c r="B26" s="24">
        <f>B25</f>
        <v>0</v>
      </c>
      <c r="C26" s="48" t="s">
        <v>25</v>
      </c>
      <c r="D26" s="11">
        <f>IF(B26=0,0,VLOOKUP(B26,'Formula &amp; Reference'!A3:C106,3,FALSE))</f>
        <v>0</v>
      </c>
      <c r="E26" s="24">
        <f t="shared" si="3"/>
        <v>0</v>
      </c>
      <c r="F26" s="24">
        <f t="shared" si="4"/>
        <v>0</v>
      </c>
      <c r="G26" s="14">
        <f>IF(B26=0,0,600)</f>
        <v>0</v>
      </c>
      <c r="H26" s="24">
        <v>0</v>
      </c>
      <c r="I26" s="35">
        <v>0.48509999999999998</v>
      </c>
      <c r="J26" s="11">
        <f>(VLOOKUP(B26,'Formula &amp; Reference'!A3:B106,2,FALSE)+D26+E26+F26+G26+H26)*I26</f>
        <v>0</v>
      </c>
      <c r="K26" s="24" t="str">
        <f>K25</f>
        <v>Non CCA Centre</v>
      </c>
      <c r="L26" s="10">
        <f>IF(B26=0,0,VLOOKUP(K26,'Formula &amp; Reference'!L3:M5,2,FALSE))</f>
        <v>0</v>
      </c>
      <c r="M26" s="37">
        <f>M25</f>
        <v>0</v>
      </c>
      <c r="N26" s="11">
        <f>(VLOOKUP(B26,'Formula &amp; Reference'!A3:B106,2,FALSE)+E26)*M26</f>
        <v>0</v>
      </c>
      <c r="O26" s="52">
        <f>VLOOKUP(B26,'Formula &amp; Reference'!$A$3:$B$106,2,FALSE)+D26+E26+F26+G26+H26+J26+L26+N26</f>
        <v>0</v>
      </c>
      <c r="P26" s="55">
        <f>(((VLOOKUP(B26,'Formula &amp; Reference'!$A$3:$B$106,2,FALSE)+E26+F26+H26)*I26)+VLOOKUP(B26,'Formula &amp; Reference'!$A$3:$B$106,2,FALSE)+E26+F26+H26)*0.1</f>
        <v>0</v>
      </c>
      <c r="Q26" s="11">
        <f t="shared" si="1"/>
        <v>0</v>
      </c>
    </row>
    <row r="27" spans="1:17">
      <c r="O27" s="17">
        <f>SUM(O10:O26)</f>
        <v>0</v>
      </c>
      <c r="P27" s="57">
        <f>SUM(P10:P26)</f>
        <v>0</v>
      </c>
      <c r="Q27" s="56">
        <f>SUM(Q10:Q26)</f>
        <v>0</v>
      </c>
    </row>
    <row r="30" spans="1:17">
      <c r="A30" s="69" t="s">
        <v>27</v>
      </c>
      <c r="B30" s="70"/>
      <c r="C30" s="70"/>
      <c r="D30" s="70"/>
      <c r="E30" s="70"/>
      <c r="F30" s="70"/>
      <c r="G30" s="70"/>
      <c r="H30" s="70"/>
      <c r="I30" s="70"/>
      <c r="J30" s="70"/>
      <c r="K30" s="70"/>
      <c r="L30" s="70"/>
      <c r="M30" s="70"/>
      <c r="N30" s="70"/>
      <c r="O30" s="70"/>
      <c r="P30" s="70"/>
      <c r="Q30" s="70"/>
    </row>
    <row r="31" spans="1:17">
      <c r="A31" s="2" t="s">
        <v>8</v>
      </c>
      <c r="B31" s="3" t="s">
        <v>9</v>
      </c>
      <c r="C31" s="3" t="s">
        <v>28</v>
      </c>
      <c r="D31" s="3" t="s">
        <v>11</v>
      </c>
      <c r="E31" s="3" t="s">
        <v>12</v>
      </c>
      <c r="F31" s="3" t="s">
        <v>13</v>
      </c>
      <c r="G31" s="3" t="s">
        <v>14</v>
      </c>
      <c r="H31" s="3" t="s">
        <v>15</v>
      </c>
      <c r="I31" s="3" t="s">
        <v>16</v>
      </c>
      <c r="J31" s="3" t="s">
        <v>17</v>
      </c>
      <c r="K31" s="3" t="s">
        <v>18</v>
      </c>
      <c r="L31" s="3" t="s">
        <v>19</v>
      </c>
      <c r="M31" s="3" t="s">
        <v>20</v>
      </c>
      <c r="N31" s="3" t="s">
        <v>21</v>
      </c>
      <c r="O31" s="4" t="s">
        <v>22</v>
      </c>
      <c r="P31" s="4" t="s">
        <v>23</v>
      </c>
      <c r="Q31" s="4" t="s">
        <v>24</v>
      </c>
    </row>
    <row r="32" spans="1:17">
      <c r="A32" s="16">
        <v>44866</v>
      </c>
      <c r="B32" s="45">
        <f>VLOOKUP(B10,'Formula &amp; Reference'!A3:D106,4,FALSE)</f>
        <v>0</v>
      </c>
      <c r="C32" s="50">
        <v>0</v>
      </c>
      <c r="D32" s="11">
        <f>(VLOOKUP(B32,'Formula &amp; Reference'!D3:F106,2,FALSE)+C32)*VLOOKUP(B32,'Formula &amp; Reference'!D3:F106,3,FALSE)</f>
        <v>0</v>
      </c>
      <c r="E32" s="24">
        <f>E10</f>
        <v>0</v>
      </c>
      <c r="F32" s="10">
        <f>VLOOKUP(F10,'Formula &amp; Reference'!O10:P16,2,FALSE)</f>
        <v>0</v>
      </c>
      <c r="G32" s="14">
        <f>VLOOKUP(G10,'Formula &amp; Reference'!O19:P20,2,FALSE)</f>
        <v>0</v>
      </c>
      <c r="H32" s="24">
        <v>0</v>
      </c>
      <c r="I32" s="23">
        <v>7.4300000000000005E-2</v>
      </c>
      <c r="J32" s="11">
        <f>(VLOOKUP(B32,'Formula &amp; Reference'!D3:E106,2,FALSE)+C32+D32+E32+F32+G32+H32)*I32</f>
        <v>0</v>
      </c>
      <c r="K32" s="10" t="str">
        <f>K10</f>
        <v>Non CCA Centre</v>
      </c>
      <c r="L32" s="10">
        <f>IF(B32=0,0,VLOOKUP(K32,'Formula &amp; Reference'!L3:N5,3,FALSE))</f>
        <v>0</v>
      </c>
      <c r="M32" s="36">
        <f>IF(B32=0,0,VLOOKUP(M10,'Formula &amp; Reference'!O23:P29,2,FALSE))</f>
        <v>0</v>
      </c>
      <c r="N32" s="11">
        <f>(VLOOKUP(B32,'Formula &amp; Reference'!$D$3:$E$106,2,FALSE)+E32+C32)*M32</f>
        <v>0</v>
      </c>
      <c r="O32" s="52">
        <f>VLOOKUP(B32,'Formula &amp; Reference'!D3:E106,2,FALSE)+C32+D32+E32+F32+G32+H32+J32+L32+N32</f>
        <v>0</v>
      </c>
      <c r="P32" s="11">
        <f>(((VLOOKUP(B32,'Formula &amp; Reference'!$D$3:$E$106,2,FALSE)+C32+E32+F32+H32)*I32)+VLOOKUP(B32,'Formula &amp; Reference'!$D$3:$E$106,2,FALSE)+C32+E32+F32+H32)*0.1</f>
        <v>0</v>
      </c>
      <c r="Q32" s="11">
        <f>O32-P32</f>
        <v>0</v>
      </c>
    </row>
    <row r="33" spans="1:17">
      <c r="A33" s="16">
        <v>44896</v>
      </c>
      <c r="B33" s="45">
        <f>VLOOKUP(B11,'Formula &amp; Reference'!A3:D106,4,FALSE)</f>
        <v>0</v>
      </c>
      <c r="C33" s="50">
        <f>C32</f>
        <v>0</v>
      </c>
      <c r="D33" s="11">
        <f>(VLOOKUP(B33,'Formula &amp; Reference'!D3:F106,2,FALSE)+C33)*VLOOKUP(B33,'Formula &amp; Reference'!D3:F106,3,FALSE)</f>
        <v>0</v>
      </c>
      <c r="E33" s="24">
        <f>E32</f>
        <v>0</v>
      </c>
      <c r="F33" s="10">
        <f>VLOOKUP(F11,'Formula &amp; Reference'!O10:P16,2,FALSE)</f>
        <v>0</v>
      </c>
      <c r="G33" s="14">
        <f>VLOOKUP(G11,'Formula &amp; Reference'!O19:P20,2,FALSE)</f>
        <v>0</v>
      </c>
      <c r="H33" s="24">
        <v>0</v>
      </c>
      <c r="I33" s="23">
        <v>7.4300000000000005E-2</v>
      </c>
      <c r="J33" s="11">
        <f>(VLOOKUP(B33,'Formula &amp; Reference'!D3:E106,2,FALSE)+C33+D33+E33+F33+G33+H33)*I33</f>
        <v>0</v>
      </c>
      <c r="K33" s="10" t="str">
        <f>K11</f>
        <v>Non CCA Centre</v>
      </c>
      <c r="L33" s="10">
        <f>IF(B33=0,0,VLOOKUP(K33,'Formula &amp; Reference'!L3:N5,3,FALSE))</f>
        <v>0</v>
      </c>
      <c r="M33" s="36">
        <f>IF(B33=0,0,VLOOKUP(M11,'Formula &amp; Reference'!O23:P29,2,FALSE))</f>
        <v>0</v>
      </c>
      <c r="N33" s="11">
        <f>(VLOOKUP(B33,'Formula &amp; Reference'!$D$3:$E$106,2,FALSE)+E33+C33)*M33</f>
        <v>0</v>
      </c>
      <c r="O33" s="52">
        <f>VLOOKUP(B33,'Formula &amp; Reference'!D3:E106,2,FALSE)+C33+D33+E33+F33+G33+H33+J33+L33+N33</f>
        <v>0</v>
      </c>
      <c r="P33" s="11">
        <f>(((VLOOKUP(B33,'Formula &amp; Reference'!$D$3:$E$106,2,FALSE)+C33+E33+F33+H33)*I33)+VLOOKUP(B33,'Formula &amp; Reference'!$D$3:$E$106,2,FALSE)+C33+E33+F33+H33)*0.1</f>
        <v>0</v>
      </c>
      <c r="Q33" s="11">
        <f t="shared" ref="Q33:Q48" si="7">O33-P33</f>
        <v>0</v>
      </c>
    </row>
    <row r="34" spans="1:17">
      <c r="A34" s="16">
        <v>44927</v>
      </c>
      <c r="B34" s="45">
        <f>VLOOKUP(B12,'Formula &amp; Reference'!A3:D106,4,FALSE)</f>
        <v>0</v>
      </c>
      <c r="C34" s="50">
        <f t="shared" ref="C34:C48" si="8">C33</f>
        <v>0</v>
      </c>
      <c r="D34" s="11">
        <f>(VLOOKUP(B34,'Formula &amp; Reference'!D3:F106,2,FALSE)+C34)*VLOOKUP(B34,'Formula &amp; Reference'!D3:F106,3,FALSE)</f>
        <v>0</v>
      </c>
      <c r="E34" s="24">
        <f t="shared" ref="E34:E48" si="9">E33</f>
        <v>0</v>
      </c>
      <c r="F34" s="10">
        <f>VLOOKUP(F12,'Formula &amp; Reference'!O10:P16,2,FALSE)</f>
        <v>0</v>
      </c>
      <c r="G34" s="14">
        <f>VLOOKUP(G12,'Formula &amp; Reference'!O19:P20,2,FALSE)</f>
        <v>0</v>
      </c>
      <c r="H34" s="24">
        <v>0</v>
      </c>
      <c r="I34" s="23">
        <v>7.4300000000000005E-2</v>
      </c>
      <c r="J34" s="11">
        <f>(VLOOKUP(B34,'Formula &amp; Reference'!D3:E106,2,FALSE)+C34+D34+E34+F34+G34+H34)*I34</f>
        <v>0</v>
      </c>
      <c r="K34" s="10" t="str">
        <f>K12</f>
        <v>Non CCA Centre</v>
      </c>
      <c r="L34" s="10">
        <f>IF(B34=0,0,VLOOKUP(K34,'Formula &amp; Reference'!L3:N5,3,FALSE))</f>
        <v>0</v>
      </c>
      <c r="M34" s="36">
        <f>IF(B34=0,0,VLOOKUP(M12,'Formula &amp; Reference'!O23:P29,2,FALSE))</f>
        <v>0</v>
      </c>
      <c r="N34" s="11">
        <f>(VLOOKUP(B34,'Formula &amp; Reference'!$D$3:$E$106,2,FALSE)+E34+C34)*M34</f>
        <v>0</v>
      </c>
      <c r="O34" s="52">
        <f>VLOOKUP(B34,'Formula &amp; Reference'!D3:E106,2,FALSE)+C34+D34+E34+F34+G34+H34+J34+L34+N34</f>
        <v>0</v>
      </c>
      <c r="P34" s="11">
        <f>(((VLOOKUP(B34,'Formula &amp; Reference'!$D$3:$E$106,2,FALSE)+C34+E34+F34+H34)*I34)+VLOOKUP(B34,'Formula &amp; Reference'!$D$3:$E$106,2,FALSE)+C34+E34+F34+H34)*0.1</f>
        <v>0</v>
      </c>
      <c r="Q34" s="11">
        <f t="shared" si="7"/>
        <v>0</v>
      </c>
    </row>
    <row r="35" spans="1:17">
      <c r="A35" s="16">
        <v>44958</v>
      </c>
      <c r="B35" s="45">
        <f>VLOOKUP(B13,'Formula &amp; Reference'!A3:D106,4,FALSE)</f>
        <v>0</v>
      </c>
      <c r="C35" s="50">
        <f t="shared" si="8"/>
        <v>0</v>
      </c>
      <c r="D35" s="11">
        <f>(VLOOKUP(B35,'Formula &amp; Reference'!D3:F106,2,FALSE)+C35)*VLOOKUP(B35,'Formula &amp; Reference'!D3:F106,3,FALSE)</f>
        <v>0</v>
      </c>
      <c r="E35" s="24">
        <f t="shared" si="9"/>
        <v>0</v>
      </c>
      <c r="F35" s="10">
        <f>VLOOKUP(F13,'Formula &amp; Reference'!O10:P16,2,FALSE)</f>
        <v>0</v>
      </c>
      <c r="G35" s="14">
        <f>VLOOKUP(G13,'Formula &amp; Reference'!O19:P20,2,FALSE)</f>
        <v>0</v>
      </c>
      <c r="H35" s="24">
        <v>0</v>
      </c>
      <c r="I35" s="23">
        <v>9.4E-2</v>
      </c>
      <c r="J35" s="11">
        <f>(VLOOKUP(B35,'Formula &amp; Reference'!D3:E106,2,FALSE)+C35+D35+E35+F35+G35+H35)*I35</f>
        <v>0</v>
      </c>
      <c r="K35" s="10" t="str">
        <f>K13</f>
        <v>Non CCA Centre</v>
      </c>
      <c r="L35" s="10">
        <f>IF(B35=0,0,VLOOKUP(K35,'Formula &amp; Reference'!L3:N5,3,FALSE))</f>
        <v>0</v>
      </c>
      <c r="M35" s="36">
        <f>IF(B35=0,0,VLOOKUP(M13,'Formula &amp; Reference'!O23:P29,2,FALSE))</f>
        <v>0</v>
      </c>
      <c r="N35" s="11">
        <f>(VLOOKUP(B35,'Formula &amp; Reference'!$D$3:$E$106,2,FALSE)+E35+C35)*M35</f>
        <v>0</v>
      </c>
      <c r="O35" s="52">
        <f>VLOOKUP(B35,'Formula &amp; Reference'!D3:E106,2,FALSE)+C35+D35+E35+F35+G35+H35+J35+L35+N35</f>
        <v>0</v>
      </c>
      <c r="P35" s="11">
        <f>(((VLOOKUP(B35,'Formula &amp; Reference'!$D$3:$E$106,2,FALSE)+C35+E35+F35+H35)*I35)+VLOOKUP(B35,'Formula &amp; Reference'!$D$3:$E$106,2,FALSE)+C35+E35+F35+H35)*0.1</f>
        <v>0</v>
      </c>
      <c r="Q35" s="11">
        <f t="shared" si="7"/>
        <v>0</v>
      </c>
    </row>
    <row r="36" spans="1:17">
      <c r="A36" s="16">
        <v>44986</v>
      </c>
      <c r="B36" s="45">
        <f>VLOOKUP(B14,'Formula &amp; Reference'!A3:D106,4,FALSE)</f>
        <v>0</v>
      </c>
      <c r="C36" s="50">
        <f t="shared" si="8"/>
        <v>0</v>
      </c>
      <c r="D36" s="11">
        <f>(VLOOKUP(B36,'Formula &amp; Reference'!D3:F106,2,FALSE)+C36)*VLOOKUP(B36,'Formula &amp; Reference'!D3:F106,3,FALSE)</f>
        <v>0</v>
      </c>
      <c r="E36" s="24">
        <f t="shared" si="9"/>
        <v>0</v>
      </c>
      <c r="F36" s="10">
        <f>VLOOKUP(F14,'Formula &amp; Reference'!O10:P16,2,FALSE)</f>
        <v>0</v>
      </c>
      <c r="G36" s="14">
        <f>VLOOKUP(G14,'Formula &amp; Reference'!O19:P20,2,FALSE)</f>
        <v>0</v>
      </c>
      <c r="H36" s="24">
        <v>0</v>
      </c>
      <c r="I36" s="23">
        <v>9.4E-2</v>
      </c>
      <c r="J36" s="11">
        <f>(VLOOKUP(B36,'Formula &amp; Reference'!D3:E106,2,FALSE)+C36+D36+E36+F36+G36+H36)*I36</f>
        <v>0</v>
      </c>
      <c r="K36" s="10" t="str">
        <f>K14</f>
        <v>Non CCA Centre</v>
      </c>
      <c r="L36" s="10">
        <f>IF(B36=0,0,VLOOKUP(K36,'Formula &amp; Reference'!L3:N5,3,FALSE))</f>
        <v>0</v>
      </c>
      <c r="M36" s="36">
        <f>IF(B36=0,0,VLOOKUP(M14,'Formula &amp; Reference'!O23:P29,2,FALSE))</f>
        <v>0</v>
      </c>
      <c r="N36" s="11">
        <f>(VLOOKUP(B36,'Formula &amp; Reference'!$D$3:$E$106,2,FALSE)+E36+C36)*M36</f>
        <v>0</v>
      </c>
      <c r="O36" s="52">
        <f>VLOOKUP(B36,'Formula &amp; Reference'!D3:E106,2,FALSE)+C36+D36+E36+F36+G36+H36+J36+L36+N36</f>
        <v>0</v>
      </c>
      <c r="P36" s="11">
        <f>(((VLOOKUP(B36,'Formula &amp; Reference'!$D$3:$E$106,2,FALSE)+C36+E36+F36+H36)*I36)+VLOOKUP(B36,'Formula &amp; Reference'!$D$3:$E$106,2,FALSE)+C36+E36+F36+H36)*0.1</f>
        <v>0</v>
      </c>
      <c r="Q36" s="11">
        <f t="shared" si="7"/>
        <v>0</v>
      </c>
    </row>
    <row r="37" spans="1:17">
      <c r="A37" s="16">
        <v>45017</v>
      </c>
      <c r="B37" s="45">
        <f>VLOOKUP(B15,'Formula &amp; Reference'!A3:D106,4,FALSE)</f>
        <v>0</v>
      </c>
      <c r="C37" s="50">
        <f t="shared" si="8"/>
        <v>0</v>
      </c>
      <c r="D37" s="11">
        <f>(VLOOKUP(B37,'Formula &amp; Reference'!D3:F106,2,FALSE)+C37)*VLOOKUP(B37,'Formula &amp; Reference'!D3:F106,3,FALSE)</f>
        <v>0</v>
      </c>
      <c r="E37" s="24">
        <f t="shared" si="9"/>
        <v>0</v>
      </c>
      <c r="F37" s="10">
        <f>VLOOKUP(F15,'Formula &amp; Reference'!O10:P16,2,FALSE)</f>
        <v>0</v>
      </c>
      <c r="G37" s="14">
        <f>VLOOKUP(G15,'Formula &amp; Reference'!O19:P20,2,FALSE)</f>
        <v>0</v>
      </c>
      <c r="H37" s="24">
        <v>0</v>
      </c>
      <c r="I37" s="23">
        <v>9.4E-2</v>
      </c>
      <c r="J37" s="11">
        <f>(VLOOKUP(B37,'Formula &amp; Reference'!D3:E106,2,FALSE)+C37+D37+E37+F37+G37+H37)*I37</f>
        <v>0</v>
      </c>
      <c r="K37" s="10" t="str">
        <f>K15</f>
        <v>Non CCA Centre</v>
      </c>
      <c r="L37" s="10">
        <f>IF(B37=0,0,VLOOKUP(K37,'Formula &amp; Reference'!L3:N5,3,FALSE))</f>
        <v>0</v>
      </c>
      <c r="M37" s="36">
        <f>IF(B37=0,0,VLOOKUP(M15,'Formula &amp; Reference'!O23:P29,2,FALSE))</f>
        <v>0</v>
      </c>
      <c r="N37" s="11">
        <f>(VLOOKUP(B37,'Formula &amp; Reference'!$D$3:$E$106,2,FALSE)+E37+C37)*M37</f>
        <v>0</v>
      </c>
      <c r="O37" s="52">
        <f>VLOOKUP(B37,'Formula &amp; Reference'!D3:E106,2,FALSE)+C37+D37+E37+F37+G37+H37+J37+L37+N37</f>
        <v>0</v>
      </c>
      <c r="P37" s="11">
        <f>(((VLOOKUP(B37,'Formula &amp; Reference'!$D$3:$E$106,2,FALSE)+C37+E37+F37+H37)*I37)+VLOOKUP(B37,'Formula &amp; Reference'!$D$3:$E$106,2,FALSE)+C37+E37+F37+H37)*0.1</f>
        <v>0</v>
      </c>
      <c r="Q37" s="11">
        <f t="shared" si="7"/>
        <v>0</v>
      </c>
    </row>
    <row r="38" spans="1:17">
      <c r="A38" s="16">
        <v>45047</v>
      </c>
      <c r="B38" s="45">
        <f>VLOOKUP(B16,'Formula &amp; Reference'!A3:D106,4,FALSE)</f>
        <v>0</v>
      </c>
      <c r="C38" s="50">
        <f t="shared" si="8"/>
        <v>0</v>
      </c>
      <c r="D38" s="11">
        <f>(VLOOKUP(B38,'Formula &amp; Reference'!D3:F106,2,FALSE)+C38)*VLOOKUP(B38,'Formula &amp; Reference'!D3:F106,3,FALSE)</f>
        <v>0</v>
      </c>
      <c r="E38" s="24">
        <f t="shared" si="9"/>
        <v>0</v>
      </c>
      <c r="F38" s="10">
        <f>VLOOKUP(F16,'Formula &amp; Reference'!O10:P16,2,FALSE)</f>
        <v>0</v>
      </c>
      <c r="G38" s="14">
        <f>VLOOKUP(G16,'Formula &amp; Reference'!O19:P20,2,FALSE)</f>
        <v>0</v>
      </c>
      <c r="H38" s="24">
        <v>0</v>
      </c>
      <c r="I38" s="23">
        <v>9.9000000000000005E-2</v>
      </c>
      <c r="J38" s="11">
        <f>(VLOOKUP(B38,'Formula &amp; Reference'!D3:E106,2,FALSE)+C38+D38+E38+F38+G38+H38)*I38</f>
        <v>0</v>
      </c>
      <c r="K38" s="10" t="str">
        <f>K16</f>
        <v>Non CCA Centre</v>
      </c>
      <c r="L38" s="10">
        <f>IF(B38=0,0,VLOOKUP(K38,'Formula &amp; Reference'!L3:N5,3,FALSE))</f>
        <v>0</v>
      </c>
      <c r="M38" s="36">
        <f>IF(B38=0,0,VLOOKUP(M16,'Formula &amp; Reference'!O23:P29,2,FALSE))</f>
        <v>0</v>
      </c>
      <c r="N38" s="11">
        <f>(VLOOKUP(B38,'Formula &amp; Reference'!$D$3:$E$106,2,FALSE)+E38+C38)*M38</f>
        <v>0</v>
      </c>
      <c r="O38" s="52">
        <f>VLOOKUP(B38,'Formula &amp; Reference'!D3:E106,2,FALSE)+C38+D38+E38+F38+G38+H38+J38+L38+N38</f>
        <v>0</v>
      </c>
      <c r="P38" s="11">
        <f>(((VLOOKUP(B38,'Formula &amp; Reference'!$D$3:$E$106,2,FALSE)+C38+E38+F38+H38)*I38)+VLOOKUP(B38,'Formula &amp; Reference'!$D$3:$E$106,2,FALSE)+C38+E38+F38+H38)*0.1</f>
        <v>0</v>
      </c>
      <c r="Q38" s="11">
        <f t="shared" si="7"/>
        <v>0</v>
      </c>
    </row>
    <row r="39" spans="1:17">
      <c r="A39" s="16">
        <v>45078</v>
      </c>
      <c r="B39" s="45">
        <f>VLOOKUP(B17,'Formula &amp; Reference'!A3:D106,4,FALSE)</f>
        <v>0</v>
      </c>
      <c r="C39" s="50">
        <f t="shared" si="8"/>
        <v>0</v>
      </c>
      <c r="D39" s="11">
        <f>(VLOOKUP(B39,'Formula &amp; Reference'!D3:F106,2,FALSE)+C39)*VLOOKUP(B39,'Formula &amp; Reference'!D3:F106,3,FALSE)</f>
        <v>0</v>
      </c>
      <c r="E39" s="24">
        <f t="shared" si="9"/>
        <v>0</v>
      </c>
      <c r="F39" s="10">
        <f>VLOOKUP(F17,'Formula &amp; Reference'!O10:P16,2,FALSE)</f>
        <v>0</v>
      </c>
      <c r="G39" s="14">
        <f>VLOOKUP(G17,'Formula &amp; Reference'!O19:P20,2,FALSE)</f>
        <v>0</v>
      </c>
      <c r="H39" s="24">
        <v>0</v>
      </c>
      <c r="I39" s="23">
        <v>9.9000000000000005E-2</v>
      </c>
      <c r="J39" s="11">
        <f>(VLOOKUP(B39,'Formula &amp; Reference'!D3:E106,2,FALSE)+C39+D39+E39+F39+G39+H39)*I39</f>
        <v>0</v>
      </c>
      <c r="K39" s="10" t="str">
        <f>K17</f>
        <v>Non CCA Centre</v>
      </c>
      <c r="L39" s="10">
        <f>IF(B39=0,0,VLOOKUP(K39,'Formula &amp; Reference'!L3:N5,3,FALSE))</f>
        <v>0</v>
      </c>
      <c r="M39" s="36">
        <f>IF(B39=0,0,VLOOKUP(M17,'Formula &amp; Reference'!O23:P29,2,FALSE))</f>
        <v>0</v>
      </c>
      <c r="N39" s="11">
        <f>(VLOOKUP(B39,'Formula &amp; Reference'!$D$3:$E$106,2,FALSE)+E39+C39)*M39</f>
        <v>0</v>
      </c>
      <c r="O39" s="52">
        <f>VLOOKUP(B39,'Formula &amp; Reference'!D3:E106,2,FALSE)+C39+D39+E39+F39+G39+H39+J39+L39+N39</f>
        <v>0</v>
      </c>
      <c r="P39" s="11">
        <f>(((VLOOKUP(B39,'Formula &amp; Reference'!$D$3:$E$106,2,FALSE)+C39+E39+F39+H39)*I39)+VLOOKUP(B39,'Formula &amp; Reference'!$D$3:$E$106,2,FALSE)+C39+E39+F39+H39)*0.1</f>
        <v>0</v>
      </c>
      <c r="Q39" s="11">
        <f t="shared" si="7"/>
        <v>0</v>
      </c>
    </row>
    <row r="40" spans="1:17">
      <c r="A40" s="16">
        <v>45108</v>
      </c>
      <c r="B40" s="45">
        <f>VLOOKUP(B18,'Formula &amp; Reference'!A3:D106,4,FALSE)</f>
        <v>0</v>
      </c>
      <c r="C40" s="50">
        <f t="shared" si="8"/>
        <v>0</v>
      </c>
      <c r="D40" s="11">
        <f>(VLOOKUP(B40,'Formula &amp; Reference'!D3:F106,2,FALSE)+C40)*VLOOKUP(B40,'Formula &amp; Reference'!D3:F106,3,FALSE)</f>
        <v>0</v>
      </c>
      <c r="E40" s="24">
        <f t="shared" si="9"/>
        <v>0</v>
      </c>
      <c r="F40" s="10">
        <f>VLOOKUP(F18,'Formula &amp; Reference'!O10:P16,2,FALSE)</f>
        <v>0</v>
      </c>
      <c r="G40" s="14">
        <f>VLOOKUP(G18,'Formula &amp; Reference'!O19:P20,2,FALSE)</f>
        <v>0</v>
      </c>
      <c r="H40" s="24">
        <v>0</v>
      </c>
      <c r="I40" s="23">
        <v>9.9000000000000005E-2</v>
      </c>
      <c r="J40" s="11">
        <f>(VLOOKUP(B40,'Formula &amp; Reference'!D3:E106,2,FALSE)+C40+D40+E40+F40+G40+H40)*I40</f>
        <v>0</v>
      </c>
      <c r="K40" s="10" t="str">
        <f>K18</f>
        <v>Non CCA Centre</v>
      </c>
      <c r="L40" s="10">
        <f>IF(B40=0,0,VLOOKUP(K40,'Formula &amp; Reference'!L3:N5,3,FALSE))</f>
        <v>0</v>
      </c>
      <c r="M40" s="36">
        <f>IF(B40=0,0,VLOOKUP(M18,'Formula &amp; Reference'!O23:P29,2,FALSE))</f>
        <v>0</v>
      </c>
      <c r="N40" s="11">
        <f>(VLOOKUP(B40,'Formula &amp; Reference'!$D$3:$E$106,2,FALSE)+E40+C40)*M40</f>
        <v>0</v>
      </c>
      <c r="O40" s="52">
        <f>VLOOKUP(B40,'Formula &amp; Reference'!D3:E106,2,FALSE)+C40+D40+E40+F40+G40+H40+J40+L40+N40</f>
        <v>0</v>
      </c>
      <c r="P40" s="11">
        <f>(((VLOOKUP(B40,'Formula &amp; Reference'!$D$3:$E$106,2,FALSE)+C40+E40+F40+H40)*I40)+VLOOKUP(B40,'Formula &amp; Reference'!$D$3:$E$106,2,FALSE)+C40+E40+F40+H40)*0.1</f>
        <v>0</v>
      </c>
      <c r="Q40" s="11">
        <f t="shared" si="7"/>
        <v>0</v>
      </c>
    </row>
    <row r="41" spans="1:17">
      <c r="A41" s="16">
        <v>45139</v>
      </c>
      <c r="B41" s="45">
        <f>VLOOKUP(B19,'Formula &amp; Reference'!A3:D106,4,FALSE)</f>
        <v>0</v>
      </c>
      <c r="C41" s="50">
        <f>C40</f>
        <v>0</v>
      </c>
      <c r="D41" s="11">
        <f>(VLOOKUP(B41,'Formula &amp; Reference'!D3:F106,2,FALSE)+C41)*VLOOKUP(B41,'Formula &amp; Reference'!D3:F106,3,FALSE)</f>
        <v>0</v>
      </c>
      <c r="E41" s="24">
        <f t="shared" si="9"/>
        <v>0</v>
      </c>
      <c r="F41" s="10">
        <f>VLOOKUP(F19,'Formula &amp; Reference'!O10:P16,2,FALSE)</f>
        <v>0</v>
      </c>
      <c r="G41" s="14">
        <f>VLOOKUP(G19,'Formula &amp; Reference'!O19:P20,2,FALSE)</f>
        <v>0</v>
      </c>
      <c r="H41" s="24">
        <v>0</v>
      </c>
      <c r="I41" s="23">
        <v>0.1207</v>
      </c>
      <c r="J41" s="11">
        <f>(VLOOKUP(B41,'Formula &amp; Reference'!D3:E106,2,FALSE)+C41+D41+E41+F41+G41+H41)*I41</f>
        <v>0</v>
      </c>
      <c r="K41" s="10" t="str">
        <f>K19</f>
        <v>Non CCA Centre</v>
      </c>
      <c r="L41" s="10">
        <f>IF(B41=0,0,VLOOKUP(K41,'Formula &amp; Reference'!L3:N5,3,FALSE))</f>
        <v>0</v>
      </c>
      <c r="M41" s="36">
        <f>IF(B41=0,0,VLOOKUP(M19,'Formula &amp; Reference'!O23:P29,2,FALSE))</f>
        <v>0</v>
      </c>
      <c r="N41" s="11">
        <f>(VLOOKUP(B41,'Formula &amp; Reference'!$D$3:$E$106,2,FALSE)+E41+C41)*M41</f>
        <v>0</v>
      </c>
      <c r="O41" s="52">
        <f>VLOOKUP(B41,'Formula &amp; Reference'!D3:E106,2,FALSE)+C41+D41+E41+F41+G41+H41+J41+L41+N41</f>
        <v>0</v>
      </c>
      <c r="P41" s="11">
        <f>(((VLOOKUP(B41,'Formula &amp; Reference'!$D$3:$E$106,2,FALSE)+C41+E41+F41+H41)*I41)+VLOOKUP(B41,'Formula &amp; Reference'!$D$3:$E$106,2,FALSE)+C41+E41+F41+H41)*0.1</f>
        <v>0</v>
      </c>
      <c r="Q41" s="11">
        <f t="shared" si="7"/>
        <v>0</v>
      </c>
    </row>
    <row r="42" spans="1:17">
      <c r="A42" s="16">
        <v>45170</v>
      </c>
      <c r="B42" s="45">
        <f>VLOOKUP(B20,'Formula &amp; Reference'!A3:D106,4,FALSE)</f>
        <v>0</v>
      </c>
      <c r="C42" s="50">
        <f t="shared" si="8"/>
        <v>0</v>
      </c>
      <c r="D42" s="11">
        <f>(VLOOKUP(B42,'Formula &amp; Reference'!D3:F106,2,FALSE)+C42)*VLOOKUP(B42,'Formula &amp; Reference'!D3:F106,3,FALSE)</f>
        <v>0</v>
      </c>
      <c r="E42" s="24">
        <f t="shared" si="9"/>
        <v>0</v>
      </c>
      <c r="F42" s="10">
        <f>VLOOKUP(F20,'Formula &amp; Reference'!O10:P16,2,FALSE)</f>
        <v>0</v>
      </c>
      <c r="G42" s="14">
        <f>VLOOKUP(G20,'Formula &amp; Reference'!O19:P20,2,FALSE)</f>
        <v>0</v>
      </c>
      <c r="H42" s="24">
        <v>0</v>
      </c>
      <c r="I42" s="23">
        <v>0.1207</v>
      </c>
      <c r="J42" s="11">
        <f>(VLOOKUP(B42,'Formula &amp; Reference'!D3:E106,2,FALSE)+C42+D42+E42+F42+G42+H42)*I42</f>
        <v>0</v>
      </c>
      <c r="K42" s="10" t="str">
        <f>K20</f>
        <v>Non CCA Centre</v>
      </c>
      <c r="L42" s="10">
        <f>IF(B42=0,0,VLOOKUP(K42,'Formula &amp; Reference'!L3:N5,3,FALSE))</f>
        <v>0</v>
      </c>
      <c r="M42" s="36">
        <f>IF(B42=0,0,VLOOKUP(M20,'Formula &amp; Reference'!O23:P29,2,FALSE))</f>
        <v>0</v>
      </c>
      <c r="N42" s="11">
        <f>(VLOOKUP(B42,'Formula &amp; Reference'!$D$3:$E$106,2,FALSE)+E42+C42)*M42</f>
        <v>0</v>
      </c>
      <c r="O42" s="52">
        <f>VLOOKUP(B42,'Formula &amp; Reference'!D3:E106,2,FALSE)+C42+D42+E42+F42+G42+H42+J42+L42+N42</f>
        <v>0</v>
      </c>
      <c r="P42" s="11">
        <f>(((VLOOKUP(B42,'Formula &amp; Reference'!$D$3:$E$106,2,FALSE)+C42+E42+F42+H42)*I42)+VLOOKUP(B42,'Formula &amp; Reference'!$D$3:$E$106,2,FALSE)+C42+E42+F42+H42)*0.1</f>
        <v>0</v>
      </c>
      <c r="Q42" s="11">
        <f t="shared" si="7"/>
        <v>0</v>
      </c>
    </row>
    <row r="43" spans="1:17">
      <c r="A43" s="16">
        <v>45200</v>
      </c>
      <c r="B43" s="45">
        <f>VLOOKUP(B21,'Formula &amp; Reference'!A3:D106,4,FALSE)</f>
        <v>0</v>
      </c>
      <c r="C43" s="50">
        <f t="shared" si="8"/>
        <v>0</v>
      </c>
      <c r="D43" s="11">
        <f>(VLOOKUP(B43,'Formula &amp; Reference'!D3:F106,2,FALSE)+C43)*VLOOKUP(B43,'Formula &amp; Reference'!D3:F106,3,FALSE)</f>
        <v>0</v>
      </c>
      <c r="E43" s="24">
        <f t="shared" si="9"/>
        <v>0</v>
      </c>
      <c r="F43" s="10">
        <f>VLOOKUP(F21,'Formula &amp; Reference'!O10:P16,2,FALSE)</f>
        <v>0</v>
      </c>
      <c r="G43" s="14">
        <f>VLOOKUP(G21,'Formula &amp; Reference'!O19:P20,2,FALSE)</f>
        <v>0</v>
      </c>
      <c r="H43" s="24">
        <v>0</v>
      </c>
      <c r="I43" s="23">
        <v>0.1207</v>
      </c>
      <c r="J43" s="11">
        <f>(VLOOKUP(B43,'Formula &amp; Reference'!D3:E106,2,FALSE)+C43+D43+E43+F43+G43+H43)*I43</f>
        <v>0</v>
      </c>
      <c r="K43" s="10" t="str">
        <f>K21</f>
        <v>Non CCA Centre</v>
      </c>
      <c r="L43" s="10">
        <f>IF(B43=0,0,VLOOKUP(K43,'Formula &amp; Reference'!L3:N5,3,FALSE))</f>
        <v>0</v>
      </c>
      <c r="M43" s="36">
        <f>IF(B43=0,0,VLOOKUP(M21,'Formula &amp; Reference'!O23:P29,2,FALSE))</f>
        <v>0</v>
      </c>
      <c r="N43" s="11">
        <f>(VLOOKUP(B43,'Formula &amp; Reference'!$D$3:$E$106,2,FALSE)+E43+C43)*M43</f>
        <v>0</v>
      </c>
      <c r="O43" s="52">
        <f>VLOOKUP(B43,'Formula &amp; Reference'!D3:E106,2,FALSE)+C43+D43+E43+F43+G43+H43+J43+L43+N43</f>
        <v>0</v>
      </c>
      <c r="P43" s="11">
        <f>(((VLOOKUP(B43,'Formula &amp; Reference'!$D$3:$E$106,2,FALSE)+C43+E43+F43+H43)*I43)+VLOOKUP(B43,'Formula &amp; Reference'!$D$3:$E$106,2,FALSE)+C43+E43+F43+H43)*0.1</f>
        <v>0</v>
      </c>
      <c r="Q43" s="11">
        <f t="shared" si="7"/>
        <v>0</v>
      </c>
    </row>
    <row r="44" spans="1:17">
      <c r="A44" s="16">
        <v>45231</v>
      </c>
      <c r="B44" s="45">
        <f>VLOOKUP(B22,'Formula &amp; Reference'!A3:D106,4,FALSE)</f>
        <v>0</v>
      </c>
      <c r="C44" s="50">
        <f t="shared" si="8"/>
        <v>0</v>
      </c>
      <c r="D44" s="11">
        <f>(VLOOKUP(B44,'Formula &amp; Reference'!D3:F106,2,FALSE)+C44)*VLOOKUP(B44,'Formula &amp; Reference'!D3:F106,3,FALSE)</f>
        <v>0</v>
      </c>
      <c r="E44" s="24">
        <f t="shared" si="9"/>
        <v>0</v>
      </c>
      <c r="F44" s="10">
        <f>VLOOKUP(F22,'Formula &amp; Reference'!O10:P16,2,FALSE)</f>
        <v>0</v>
      </c>
      <c r="G44" s="14">
        <f>VLOOKUP(G22,'Formula &amp; Reference'!O19:P20,2,FALSE)</f>
        <v>0</v>
      </c>
      <c r="H44" s="24">
        <v>0</v>
      </c>
      <c r="I44" s="23">
        <v>0.15770000000000001</v>
      </c>
      <c r="J44" s="11">
        <f>(VLOOKUP(B44,'Formula &amp; Reference'!D3:E106,2,FALSE)+C44+D44+E44+F44+G44+H44)*I44</f>
        <v>0</v>
      </c>
      <c r="K44" s="10" t="str">
        <f>K22</f>
        <v>Non CCA Centre</v>
      </c>
      <c r="L44" s="10">
        <f>IF(B44=0,0,VLOOKUP(K44,'Formula &amp; Reference'!L3:N5,3,FALSE))</f>
        <v>0</v>
      </c>
      <c r="M44" s="36">
        <f>IF(B44=0,0,VLOOKUP(M22,'Formula &amp; Reference'!O23:P29,2,FALSE))</f>
        <v>0</v>
      </c>
      <c r="N44" s="11">
        <f>(VLOOKUP(B44,'Formula &amp; Reference'!$D$3:$E$106,2,FALSE)+E44+C44)*M44</f>
        <v>0</v>
      </c>
      <c r="O44" s="52">
        <f>VLOOKUP(B44,'Formula &amp; Reference'!D3:E106,2,FALSE)+C44+D44+E44+F44+G44+H44+J44+L44+N44</f>
        <v>0</v>
      </c>
      <c r="P44" s="11">
        <f>(((VLOOKUP(B44,'Formula &amp; Reference'!$D$3:$E$106,2,FALSE)+C44+E44+F44+H44)*I44)+VLOOKUP(B44,'Formula &amp; Reference'!$D$3:$E$106,2,FALSE)+C44+E44+F44+H44)*0.1</f>
        <v>0</v>
      </c>
      <c r="Q44" s="11">
        <f t="shared" si="7"/>
        <v>0</v>
      </c>
    </row>
    <row r="45" spans="1:17">
      <c r="A45" s="16">
        <v>45261</v>
      </c>
      <c r="B45" s="45">
        <f>VLOOKUP(B23,'Formula &amp; Reference'!A3:D106,4,FALSE)</f>
        <v>0</v>
      </c>
      <c r="C45" s="50">
        <f t="shared" si="8"/>
        <v>0</v>
      </c>
      <c r="D45" s="11">
        <f>(VLOOKUP(B45,'Formula &amp; Reference'!D3:F106,2,FALSE)+C45)*VLOOKUP(B45,'Formula &amp; Reference'!D3:F106,3,FALSE)</f>
        <v>0</v>
      </c>
      <c r="E45" s="24">
        <f>E44</f>
        <v>0</v>
      </c>
      <c r="F45" s="10">
        <f>VLOOKUP(F23,'Formula &amp; Reference'!O10:P16,2,FALSE)</f>
        <v>0</v>
      </c>
      <c r="G45" s="14">
        <f>VLOOKUP(G23,'Formula &amp; Reference'!O19:P20,2,FALSE)</f>
        <v>0</v>
      </c>
      <c r="H45" s="24">
        <v>0</v>
      </c>
      <c r="I45" s="23">
        <v>0.15770000000000001</v>
      </c>
      <c r="J45" s="11">
        <f>(VLOOKUP(B45,'Formula &amp; Reference'!D3:E106,2,FALSE)+C45+D45+E45+F45+G45+H45)*I45</f>
        <v>0</v>
      </c>
      <c r="K45" s="10" t="str">
        <f>K23</f>
        <v>Non CCA Centre</v>
      </c>
      <c r="L45" s="10">
        <f>IF(B45=0,0,VLOOKUP(K45,'Formula &amp; Reference'!L3:N5,3,FALSE))</f>
        <v>0</v>
      </c>
      <c r="M45" s="36">
        <f>IF(B45=0,0,VLOOKUP(M23,'Formula &amp; Reference'!O23:P29,2,FALSE))</f>
        <v>0</v>
      </c>
      <c r="N45" s="11">
        <f>(VLOOKUP(B45,'Formula &amp; Reference'!$D$3:$E$106,2,FALSE)+E45+C45)*M45</f>
        <v>0</v>
      </c>
      <c r="O45" s="52">
        <f>VLOOKUP(B45,'Formula &amp; Reference'!D3:E106,2,FALSE)+C45+D45+E45+F45+G45+H45+J45+L45+N45</f>
        <v>0</v>
      </c>
      <c r="P45" s="11">
        <f>(((VLOOKUP(B45,'Formula &amp; Reference'!$D$3:$E$106,2,FALSE)+C45+E45+F45+H45)*I45)+VLOOKUP(B45,'Formula &amp; Reference'!$D$3:$E$106,2,FALSE)+C45+E45+F45+H45)*0.1</f>
        <v>0</v>
      </c>
      <c r="Q45" s="11">
        <f t="shared" si="7"/>
        <v>0</v>
      </c>
    </row>
    <row r="46" spans="1:17">
      <c r="A46" s="39">
        <v>45292</v>
      </c>
      <c r="B46" s="45">
        <f>VLOOKUP(B24,'Formula &amp; Reference'!A3:D106,4,FALSE)</f>
        <v>0</v>
      </c>
      <c r="C46" s="50">
        <f t="shared" si="8"/>
        <v>0</v>
      </c>
      <c r="D46" s="11">
        <f>(VLOOKUP(B46,'Formula &amp; Reference'!D3:F106,2,FALSE)+C46)*VLOOKUP(B46,'Formula &amp; Reference'!D3:F106,3,FALSE)</f>
        <v>0</v>
      </c>
      <c r="E46" s="24">
        <f t="shared" si="9"/>
        <v>0</v>
      </c>
      <c r="F46" s="40">
        <f>VLOOKUP(F24,'Formula &amp; Reference'!O10:P16,2,FALSE)</f>
        <v>0</v>
      </c>
      <c r="G46" s="41">
        <f>VLOOKUP(G24,'Formula &amp; Reference'!O19:P20,2,FALSE)</f>
        <v>0</v>
      </c>
      <c r="H46" s="24">
        <v>0</v>
      </c>
      <c r="I46" s="42">
        <v>0.15770000000000001</v>
      </c>
      <c r="J46" s="11">
        <f>(VLOOKUP(B46,'Formula &amp; Reference'!D3:E106,2,FALSE)+C46+D46+E46+F46+G46+H46)*I46</f>
        <v>0</v>
      </c>
      <c r="K46" s="40" t="str">
        <f>K24</f>
        <v>Non CCA Centre</v>
      </c>
      <c r="L46" s="40">
        <f>IF(B46=0,0,VLOOKUP(K46,'Formula &amp; Reference'!L3:N5,3,FALSE))</f>
        <v>0</v>
      </c>
      <c r="M46" s="43">
        <f>IF(B46=0,0,VLOOKUP(M24,'Formula &amp; Reference'!O23:P29,2,FALSE))</f>
        <v>0</v>
      </c>
      <c r="N46" s="11">
        <f>(VLOOKUP(B46,'Formula &amp; Reference'!$D$3:$E$106,2,FALSE)+E46+C46)*M46</f>
        <v>0</v>
      </c>
      <c r="O46" s="52">
        <f>VLOOKUP(B46,'Formula &amp; Reference'!D3:E106,2,FALSE)+C46+D46+E46+F46+G46+H46+J46+L46+N46</f>
        <v>0</v>
      </c>
      <c r="P46" s="11">
        <f>(((VLOOKUP(B46,'Formula &amp; Reference'!$D$3:$E$106,2,FALSE)+C46+E46+F46+H46)*I46)+VLOOKUP(B46,'Formula &amp; Reference'!$D$3:$E$106,2,FALSE)+C46+E46+F46+H46)*0.1</f>
        <v>0</v>
      </c>
      <c r="Q46" s="11">
        <f t="shared" si="7"/>
        <v>0</v>
      </c>
    </row>
    <row r="47" spans="1:17">
      <c r="A47" s="38">
        <v>45323</v>
      </c>
      <c r="B47" s="45">
        <f>VLOOKUP(B25,'Formula &amp; Reference'!A3:D106,4,FALSE)</f>
        <v>0</v>
      </c>
      <c r="C47" s="50">
        <f t="shared" si="8"/>
        <v>0</v>
      </c>
      <c r="D47" s="11">
        <f>(VLOOKUP(B47,'Formula &amp; Reference'!D3:F106,2,FALSE)+C47)*VLOOKUP(B47,'Formula &amp; Reference'!D3:F106,3,FALSE)</f>
        <v>0</v>
      </c>
      <c r="E47" s="24">
        <f t="shared" si="9"/>
        <v>0</v>
      </c>
      <c r="F47" s="10">
        <f>VLOOKUP(F25,'Formula &amp; Reference'!O10:P16,2,FALSE)</f>
        <v>0</v>
      </c>
      <c r="G47" s="14">
        <f>VLOOKUP(G25,'Formula &amp; Reference'!O19:P20,2,FALSE)</f>
        <v>0</v>
      </c>
      <c r="H47" s="24">
        <v>0</v>
      </c>
      <c r="I47" s="35">
        <v>0.1573</v>
      </c>
      <c r="J47" s="11">
        <f>(VLOOKUP(B47,'Formula &amp; Reference'!D3:E106,2,FALSE)+C47+D47+E47+F47+G47+H47)*I47</f>
        <v>0</v>
      </c>
      <c r="K47" s="10" t="str">
        <f>K25</f>
        <v>Non CCA Centre</v>
      </c>
      <c r="L47" s="10">
        <f>IF(B47=0,0,VLOOKUP(K47,'Formula &amp; Reference'!L3:N5,3,FALSE))</f>
        <v>0</v>
      </c>
      <c r="M47" s="36">
        <f>IF(B47=0,0,VLOOKUP(M25,'Formula &amp; Reference'!O23:P29,2,FALSE))</f>
        <v>0</v>
      </c>
      <c r="N47" s="11">
        <f>(VLOOKUP(B47,'Formula &amp; Reference'!$D$3:$E$106,2,FALSE)+E47+C47)*M47</f>
        <v>0</v>
      </c>
      <c r="O47" s="52">
        <f>VLOOKUP(B47,'Formula &amp; Reference'!D3:E106,2,FALSE)+C47+D47+E47+F47+G47+H47+J47+L47+N47</f>
        <v>0</v>
      </c>
      <c r="P47" s="11">
        <f>(((VLOOKUP(B47,'Formula &amp; Reference'!$D$3:$E$106,2,FALSE)+C47+E47+F47+H47)*I47)+VLOOKUP(B47,'Formula &amp; Reference'!$D$3:$E$106,2,FALSE)+C47+E47+F47+H47)*0.1</f>
        <v>0</v>
      </c>
      <c r="Q47" s="11">
        <f t="shared" si="7"/>
        <v>0</v>
      </c>
    </row>
    <row r="48" spans="1:17">
      <c r="A48" s="38">
        <v>45352</v>
      </c>
      <c r="B48" s="45">
        <f>VLOOKUP(B26,'Formula &amp; Reference'!A3:D106,4,FALSE)</f>
        <v>0</v>
      </c>
      <c r="C48" s="50">
        <f t="shared" si="8"/>
        <v>0</v>
      </c>
      <c r="D48" s="11">
        <f>(VLOOKUP(B48,'Formula &amp; Reference'!D3:F106,2,FALSE)+C48)*VLOOKUP(B48,'Formula &amp; Reference'!D3:F106,3,FALSE)</f>
        <v>0</v>
      </c>
      <c r="E48" s="24">
        <f t="shared" si="9"/>
        <v>0</v>
      </c>
      <c r="F48" s="10">
        <f>VLOOKUP(F26,'Formula &amp; Reference'!O10:P16,2,FALSE)</f>
        <v>0</v>
      </c>
      <c r="G48" s="14">
        <f>VLOOKUP(G26,'Formula &amp; Reference'!O19:P20,2,FALSE)</f>
        <v>0</v>
      </c>
      <c r="H48" s="24">
        <v>0</v>
      </c>
      <c r="I48" s="35">
        <v>0.1573</v>
      </c>
      <c r="J48" s="11">
        <f>(VLOOKUP(B48,'Formula &amp; Reference'!D3:E106,2,FALSE)+C48+D48+E48+F48+G48+H48)*I48</f>
        <v>0</v>
      </c>
      <c r="K48" s="10" t="str">
        <f>K26</f>
        <v>Non CCA Centre</v>
      </c>
      <c r="L48" s="10">
        <f>IF(B48=0,0,VLOOKUP(K48,'Formula &amp; Reference'!L3:N5,3,FALSE))</f>
        <v>0</v>
      </c>
      <c r="M48" s="36">
        <f>IF(B48=0,0,VLOOKUP(M26,'Formula &amp; Reference'!O23:P29,2,FALSE))</f>
        <v>0</v>
      </c>
      <c r="N48" s="11">
        <f>(VLOOKUP(B48,'Formula &amp; Reference'!$D$3:$E$106,2,FALSE)+E48+C48)*M48</f>
        <v>0</v>
      </c>
      <c r="O48" s="52">
        <f>VLOOKUP(B48,'Formula &amp; Reference'!D3:E106,2,FALSE)+C48+D48+E48+F48+G48+H48+J48+L48+N48</f>
        <v>0</v>
      </c>
      <c r="P48" s="11">
        <f>(((VLOOKUP(B48,'Formula &amp; Reference'!$D$3:$E$106,2,FALSE)+C48+E48+F48+H48)*I48)+VLOOKUP(B48,'Formula &amp; Reference'!$D$3:$E$106,2,FALSE)+C48+E48+F48+H48)*0.1</f>
        <v>0</v>
      </c>
      <c r="Q48" s="11">
        <f t="shared" si="7"/>
        <v>0</v>
      </c>
    </row>
    <row r="49" spans="1:17">
      <c r="O49" s="17">
        <f>SUM(O32:O48)</f>
        <v>0</v>
      </c>
      <c r="P49" s="58">
        <f>SUM(P32:P48)</f>
        <v>0</v>
      </c>
      <c r="Q49" s="53">
        <f>SUM(Q32:Q48)</f>
        <v>0</v>
      </c>
    </row>
    <row r="50" spans="1:17">
      <c r="A50" s="59" t="s">
        <v>29</v>
      </c>
      <c r="B50" s="60"/>
      <c r="C50" s="60"/>
      <c r="D50" s="60"/>
      <c r="E50" s="60"/>
      <c r="F50" s="60"/>
      <c r="G50" s="63">
        <f>Q49-Q27</f>
        <v>0</v>
      </c>
      <c r="H50" s="63"/>
      <c r="I50" s="64"/>
      <c r="J50" s="64"/>
      <c r="K50" s="65"/>
    </row>
    <row r="51" spans="1:17">
      <c r="A51" s="61"/>
      <c r="B51" s="62"/>
      <c r="C51" s="62"/>
      <c r="D51" s="62"/>
      <c r="E51" s="62"/>
      <c r="F51" s="62"/>
      <c r="G51" s="66"/>
      <c r="H51" s="66"/>
      <c r="I51" s="66"/>
      <c r="J51" s="66"/>
      <c r="K51" s="67"/>
    </row>
    <row r="52" spans="1:17">
      <c r="B52" s="25"/>
      <c r="C52" s="25"/>
      <c r="D52" s="25"/>
      <c r="F52" s="12"/>
    </row>
  </sheetData>
  <sheetProtection algorithmName="SHA-512" hashValue="noxFVigIJ/GqZY7FDtrYurY5oaRnmIjZyeIvV07lXHZ270ZDNpMeDeKc/Kn2KbX9VPmbyIbkq53IDmZoiEKysQ==" saltValue="dW2WEDRela4U4GG/Q38lZw==" spinCount="100000" sheet="1" objects="1" scenarios="1"/>
  <protectedRanges>
    <protectedRange sqref="B10:C26" name="Range1"/>
    <protectedRange sqref="E10:F26" name="Range2"/>
    <protectedRange sqref="K10:K26" name="Range3"/>
    <protectedRange sqref="M10:M26" name="Range4"/>
    <protectedRange sqref="E32:E48" name="Range5"/>
    <protectedRange sqref="C32:C48" name="Range8"/>
    <protectedRange sqref="E32:E48" name="Range9"/>
    <protectedRange sqref="H32:H48" name="Range10"/>
  </protectedRanges>
  <mergeCells count="11">
    <mergeCell ref="M1:Q1"/>
    <mergeCell ref="A2:Q2"/>
    <mergeCell ref="G5:Q5"/>
    <mergeCell ref="A3:Q4"/>
    <mergeCell ref="A1:L1"/>
    <mergeCell ref="A5:D5"/>
    <mergeCell ref="A50:F51"/>
    <mergeCell ref="G50:K51"/>
    <mergeCell ref="A7:O7"/>
    <mergeCell ref="A30:Q30"/>
    <mergeCell ref="A8:Q8"/>
  </mergeCells>
  <dataValidations count="4">
    <dataValidation type="list" allowBlank="1" showInputMessage="1" showErrorMessage="1" sqref="E10:E26" xr:uid="{1EEE3744-739E-443E-961B-7498EB4D359F}">
      <formula1>"0,1020,2550"</formula1>
    </dataValidation>
    <dataValidation type="list" allowBlank="1" showInputMessage="1" showErrorMessage="1" sqref="F10:F26" xr:uid="{FAC0F0CA-B35E-4425-BF45-EF921480EDBD}">
      <formula1>"0, 1990, 2220,2500,2730,2970,3220"</formula1>
    </dataValidation>
    <dataValidation type="list" allowBlank="1" showInputMessage="1" showErrorMessage="1" sqref="M10:M26" xr:uid="{0F2703A8-8500-4446-8B8D-D43C22BC8885}">
      <formula1>"0%,7%,8%,9%,10.5%,12%,13.5%"</formula1>
    </dataValidation>
    <dataValidation allowBlank="1" showInputMessage="1" showErrorMessage="1" sqref="C10:C26 B32:B48" xr:uid="{8975632D-9772-451D-8AA7-5341AAC3AFF4}"/>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1FC40138-F24A-4A4D-AA49-E75C505C05EC}">
          <x14:formula1>
            <xm:f>'Formula &amp; Reference'!$A$3:$A$106</xm:f>
          </x14:formula1>
          <xm:sqref>B10:B26</xm:sqref>
        </x14:dataValidation>
        <x14:dataValidation type="list" allowBlank="1" showInputMessage="1" showErrorMessage="1" xr:uid="{2389AD71-6720-4283-99BC-FD16518699D3}">
          <x14:formula1>
            <xm:f>'Formula &amp; Reference'!$L$3:$L$5</xm:f>
          </x14:formula1>
          <xm:sqref>K10:K26</xm:sqref>
        </x14:dataValidation>
        <x14:dataValidation type="list" allowBlank="1" showInputMessage="1" showErrorMessage="1" xr:uid="{C4160171-62A8-421E-B9F0-59E94E34F89D}">
          <x14:formula1>
            <xm:f>'Formula &amp; Reference'!$P$4:$P$7</xm:f>
          </x14:formula1>
          <xm:sqref>E32:E48</xm:sqref>
        </x14:dataValidation>
        <x14:dataValidation type="list" allowBlank="1" showInputMessage="1" showErrorMessage="1" xr:uid="{466A96DF-FCD5-4435-B5B2-5A62854AA7F0}">
          <x14:formula1>
            <xm:f>'Formula &amp; Reference'!$L$10:$L$25</xm:f>
          </x14:formula1>
          <xm:sqref>C32:C48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AE998-F504-4B71-8713-E88CC68B07D0}">
  <dimension ref="A1:P106"/>
  <sheetViews>
    <sheetView workbookViewId="0">
      <selection activeCell="H101" sqref="H101"/>
    </sheetView>
  </sheetViews>
  <sheetFormatPr defaultRowHeight="15"/>
  <cols>
    <col min="1" max="1" width="28.85546875" customWidth="1"/>
    <col min="2" max="3" width="9.140625" style="5"/>
    <col min="4" max="4" width="27.85546875" style="5" customWidth="1"/>
    <col min="5" max="5" width="10.42578125" bestFit="1" customWidth="1"/>
    <col min="6" max="6" width="12.140625" customWidth="1"/>
    <col min="12" max="12" width="25.28515625" customWidth="1"/>
    <col min="15" max="16" width="13.7109375" customWidth="1"/>
  </cols>
  <sheetData>
    <row r="1" spans="1:16">
      <c r="A1" s="89" t="s">
        <v>30</v>
      </c>
      <c r="B1" s="89"/>
      <c r="C1" s="28"/>
      <c r="D1" s="89" t="s">
        <v>31</v>
      </c>
      <c r="E1" s="89"/>
      <c r="F1" s="28"/>
    </row>
    <row r="2" spans="1:16" ht="15.75" customHeight="1">
      <c r="A2" s="3" t="s">
        <v>32</v>
      </c>
      <c r="B2" s="6" t="s">
        <v>33</v>
      </c>
      <c r="C2" s="6" t="s">
        <v>34</v>
      </c>
      <c r="D2" s="3" t="s">
        <v>32</v>
      </c>
      <c r="E2" s="6" t="s">
        <v>33</v>
      </c>
      <c r="F2" s="6" t="s">
        <v>35</v>
      </c>
      <c r="L2" s="92" t="s">
        <v>18</v>
      </c>
      <c r="M2" s="92"/>
      <c r="N2" s="93"/>
      <c r="O2" s="90" t="s">
        <v>12</v>
      </c>
      <c r="P2" s="91"/>
    </row>
    <row r="3" spans="1:16" ht="13.5" customHeight="1">
      <c r="A3" s="13">
        <v>0</v>
      </c>
      <c r="B3" s="9">
        <v>0</v>
      </c>
      <c r="C3" s="9">
        <v>0</v>
      </c>
      <c r="D3" s="13">
        <v>0</v>
      </c>
      <c r="E3" s="11">
        <v>0</v>
      </c>
      <c r="F3" s="11">
        <v>0</v>
      </c>
      <c r="L3" s="8" t="s">
        <v>26</v>
      </c>
      <c r="M3" s="10">
        <v>700</v>
      </c>
      <c r="N3" s="10">
        <v>1200</v>
      </c>
      <c r="O3" s="19" t="s">
        <v>36</v>
      </c>
      <c r="P3" s="19" t="s">
        <v>37</v>
      </c>
    </row>
    <row r="4" spans="1:16">
      <c r="A4" s="26" t="s">
        <v>38</v>
      </c>
      <c r="B4" s="9">
        <v>36000</v>
      </c>
      <c r="C4" s="10">
        <f>B4*16.4%</f>
        <v>5903.9999999999991</v>
      </c>
      <c r="D4" s="26" t="s">
        <v>39</v>
      </c>
      <c r="E4" s="46">
        <v>48480</v>
      </c>
      <c r="F4" s="51">
        <v>0.26500000000000001</v>
      </c>
      <c r="H4" s="30"/>
      <c r="I4" s="30"/>
      <c r="J4" s="30"/>
      <c r="L4" s="8" t="s">
        <v>40</v>
      </c>
      <c r="M4" s="10">
        <v>1150</v>
      </c>
      <c r="N4" s="10">
        <v>1900</v>
      </c>
      <c r="O4" s="20">
        <v>0</v>
      </c>
      <c r="P4" s="20">
        <f>O4+(O4*14%)</f>
        <v>0</v>
      </c>
    </row>
    <row r="5" spans="1:16">
      <c r="A5" s="26" t="s">
        <v>41</v>
      </c>
      <c r="B5" s="9">
        <v>37490</v>
      </c>
      <c r="C5" s="11">
        <f t="shared" ref="C5:C67" si="0">B5*16.4%</f>
        <v>6148.3599999999988</v>
      </c>
      <c r="D5" s="26" t="s">
        <v>42</v>
      </c>
      <c r="E5" s="46">
        <f>48480+H5</f>
        <v>50480</v>
      </c>
      <c r="F5" s="51">
        <v>0.26500000000000001</v>
      </c>
      <c r="H5" s="30">
        <v>2000</v>
      </c>
      <c r="I5" s="30">
        <v>1</v>
      </c>
      <c r="J5" s="30"/>
      <c r="L5" s="8" t="s">
        <v>43</v>
      </c>
      <c r="M5" s="10">
        <v>1400</v>
      </c>
      <c r="N5" s="10">
        <v>2300</v>
      </c>
      <c r="O5" s="20">
        <v>1020</v>
      </c>
      <c r="P5" s="29">
        <v>1370</v>
      </c>
    </row>
    <row r="6" spans="1:16">
      <c r="A6" s="26" t="s">
        <v>44</v>
      </c>
      <c r="B6" s="9">
        <v>38980</v>
      </c>
      <c r="C6" s="11">
        <f t="shared" si="0"/>
        <v>6392.7199999999993</v>
      </c>
      <c r="D6" s="26" t="s">
        <v>45</v>
      </c>
      <c r="E6" s="46">
        <f>E5+H6</f>
        <v>52480</v>
      </c>
      <c r="F6" s="51">
        <v>0.26500000000000001</v>
      </c>
      <c r="H6" s="30">
        <v>2000</v>
      </c>
      <c r="I6" s="30">
        <v>2</v>
      </c>
      <c r="J6" s="30"/>
      <c r="O6" s="20">
        <v>2550</v>
      </c>
      <c r="P6" s="29">
        <v>3425</v>
      </c>
    </row>
    <row r="7" spans="1:16">
      <c r="A7" s="26" t="s">
        <v>46</v>
      </c>
      <c r="B7" s="9">
        <v>40470</v>
      </c>
      <c r="C7" s="11">
        <f t="shared" si="0"/>
        <v>6637.079999999999</v>
      </c>
      <c r="D7" s="26" t="s">
        <v>47</v>
      </c>
      <c r="E7" s="46">
        <f>E6+H7</f>
        <v>54480</v>
      </c>
      <c r="F7" s="51">
        <v>0.26500000000000001</v>
      </c>
      <c r="H7" s="30">
        <v>2000</v>
      </c>
      <c r="I7" s="30">
        <v>3</v>
      </c>
      <c r="J7" s="30"/>
      <c r="P7" s="33">
        <v>5480</v>
      </c>
    </row>
    <row r="8" spans="1:16" ht="15.75" customHeight="1">
      <c r="A8" s="26" t="s">
        <v>48</v>
      </c>
      <c r="B8" s="9">
        <v>41960</v>
      </c>
      <c r="C8" s="11">
        <f t="shared" si="0"/>
        <v>6881.4399999999987</v>
      </c>
      <c r="D8" s="26" t="s">
        <v>49</v>
      </c>
      <c r="E8" s="46">
        <f>E7+H8</f>
        <v>56480</v>
      </c>
      <c r="F8" s="51">
        <v>0.26500000000000001</v>
      </c>
      <c r="H8" s="30">
        <v>2000</v>
      </c>
      <c r="I8" s="30">
        <v>4</v>
      </c>
      <c r="J8" s="30"/>
      <c r="O8" s="90" t="s">
        <v>13</v>
      </c>
      <c r="P8" s="91"/>
    </row>
    <row r="9" spans="1:16" ht="16.5">
      <c r="A9" s="26" t="s">
        <v>50</v>
      </c>
      <c r="B9" s="9">
        <v>43450</v>
      </c>
      <c r="C9" s="11">
        <f t="shared" si="0"/>
        <v>7125.7999999999993</v>
      </c>
      <c r="D9" s="26" t="s">
        <v>51</v>
      </c>
      <c r="E9" s="46">
        <f>E8+H9</f>
        <v>58480</v>
      </c>
      <c r="F9" s="51">
        <v>0.26500000000000001</v>
      </c>
      <c r="H9" s="30">
        <v>2000</v>
      </c>
      <c r="I9" s="30">
        <v>5</v>
      </c>
      <c r="J9" s="30"/>
      <c r="L9" s="49" t="s">
        <v>52</v>
      </c>
      <c r="O9" s="21" t="s">
        <v>53</v>
      </c>
      <c r="P9" s="22" t="s">
        <v>54</v>
      </c>
    </row>
    <row r="10" spans="1:16">
      <c r="A10" s="26" t="s">
        <v>55</v>
      </c>
      <c r="B10" s="9">
        <v>44940</v>
      </c>
      <c r="C10" s="11">
        <f t="shared" si="0"/>
        <v>7370.1599999999989</v>
      </c>
      <c r="D10" s="26" t="s">
        <v>56</v>
      </c>
      <c r="E10" s="46">
        <f>E9+H10</f>
        <v>60480</v>
      </c>
      <c r="F10" s="51">
        <v>0.26500000000000001</v>
      </c>
      <c r="H10" s="30">
        <v>2000</v>
      </c>
      <c r="I10" s="30">
        <v>6</v>
      </c>
      <c r="J10" s="30"/>
      <c r="L10" s="10">
        <v>0</v>
      </c>
      <c r="O10" s="31">
        <v>0</v>
      </c>
      <c r="P10" s="32">
        <f>O10+(O10*14%)</f>
        <v>0</v>
      </c>
    </row>
    <row r="11" spans="1:16">
      <c r="A11" s="26" t="s">
        <v>57</v>
      </c>
      <c r="B11" s="9">
        <v>46430</v>
      </c>
      <c r="C11" s="11">
        <f t="shared" si="0"/>
        <v>7614.5199999999986</v>
      </c>
      <c r="D11" s="26" t="s">
        <v>58</v>
      </c>
      <c r="E11" s="46">
        <f>E10+H11</f>
        <v>62480</v>
      </c>
      <c r="F11" s="51">
        <v>0.26500000000000001</v>
      </c>
      <c r="H11" s="30">
        <v>2000</v>
      </c>
      <c r="I11" s="30">
        <v>7</v>
      </c>
      <c r="J11" s="30"/>
      <c r="L11" s="10">
        <v>2000</v>
      </c>
      <c r="O11" s="31">
        <v>1990</v>
      </c>
      <c r="P11" s="32">
        <v>2680</v>
      </c>
    </row>
    <row r="12" spans="1:16">
      <c r="A12" s="26" t="s">
        <v>59</v>
      </c>
      <c r="B12" s="9">
        <v>48170</v>
      </c>
      <c r="C12" s="11">
        <f t="shared" si="0"/>
        <v>7899.8799999999992</v>
      </c>
      <c r="D12" s="26" t="s">
        <v>60</v>
      </c>
      <c r="E12" s="46">
        <f>E11+H12</f>
        <v>64820</v>
      </c>
      <c r="F12" s="51">
        <v>0.26500000000000001</v>
      </c>
      <c r="H12" s="30">
        <v>2340</v>
      </c>
      <c r="I12" s="30">
        <v>1</v>
      </c>
      <c r="J12" s="30"/>
      <c r="L12" s="10">
        <v>2340</v>
      </c>
      <c r="O12" s="31">
        <v>2220</v>
      </c>
      <c r="P12" s="32">
        <v>2980</v>
      </c>
    </row>
    <row r="13" spans="1:16">
      <c r="A13" s="26" t="s">
        <v>61</v>
      </c>
      <c r="B13" s="9">
        <v>49910</v>
      </c>
      <c r="C13" s="11">
        <f t="shared" si="0"/>
        <v>8185.2399999999989</v>
      </c>
      <c r="D13" s="26" t="s">
        <v>62</v>
      </c>
      <c r="E13" s="46">
        <f>E12+H13</f>
        <v>67160</v>
      </c>
      <c r="F13" s="51">
        <v>0.26500000000000001</v>
      </c>
      <c r="H13" s="30">
        <v>2340</v>
      </c>
      <c r="I13" s="30">
        <v>2</v>
      </c>
      <c r="J13" s="30"/>
      <c r="L13" s="10">
        <v>2680</v>
      </c>
      <c r="O13" s="31">
        <v>2500</v>
      </c>
      <c r="P13" s="32">
        <v>3360</v>
      </c>
    </row>
    <row r="14" spans="1:16">
      <c r="A14" s="26" t="s">
        <v>63</v>
      </c>
      <c r="B14" s="9">
        <v>51900</v>
      </c>
      <c r="C14" s="11">
        <f t="shared" si="0"/>
        <v>8511.5999999999985</v>
      </c>
      <c r="D14" s="26" t="s">
        <v>64</v>
      </c>
      <c r="E14" s="46">
        <f>E13+H14</f>
        <v>69840</v>
      </c>
      <c r="F14" s="51">
        <v>0.26500000000000001</v>
      </c>
      <c r="H14" s="30">
        <v>2680</v>
      </c>
      <c r="I14" s="30">
        <v>1</v>
      </c>
      <c r="J14" s="30"/>
      <c r="L14" s="10">
        <v>2980</v>
      </c>
      <c r="O14" s="31">
        <v>2730</v>
      </c>
      <c r="P14" s="32">
        <v>3680</v>
      </c>
    </row>
    <row r="15" spans="1:16">
      <c r="A15" s="26" t="s">
        <v>65</v>
      </c>
      <c r="B15" s="9">
        <v>53890</v>
      </c>
      <c r="C15" s="11">
        <f t="shared" si="0"/>
        <v>8837.9599999999991</v>
      </c>
      <c r="D15" s="26" t="s">
        <v>66</v>
      </c>
      <c r="E15" s="46">
        <f t="shared" ref="E15:E20" si="1">E14+H15</f>
        <v>72520</v>
      </c>
      <c r="F15" s="51">
        <v>0.26500000000000001</v>
      </c>
      <c r="H15" s="30">
        <v>2680</v>
      </c>
      <c r="I15" s="30">
        <v>2</v>
      </c>
      <c r="J15" s="30"/>
      <c r="L15" s="10">
        <v>3360</v>
      </c>
      <c r="O15" s="31">
        <v>2970</v>
      </c>
      <c r="P15" s="32">
        <v>4000</v>
      </c>
    </row>
    <row r="16" spans="1:16">
      <c r="A16" s="26" t="s">
        <v>67</v>
      </c>
      <c r="B16" s="9">
        <v>55880</v>
      </c>
      <c r="C16" s="11">
        <f t="shared" si="0"/>
        <v>9164.32</v>
      </c>
      <c r="D16" s="26" t="s">
        <v>68</v>
      </c>
      <c r="E16" s="46">
        <f t="shared" si="1"/>
        <v>75200</v>
      </c>
      <c r="F16" s="51">
        <v>0.26500000000000001</v>
      </c>
      <c r="H16" s="30">
        <v>2680</v>
      </c>
      <c r="I16" s="30">
        <v>3</v>
      </c>
      <c r="J16" s="30"/>
      <c r="L16" s="10">
        <v>3680</v>
      </c>
      <c r="O16" s="31">
        <v>3220</v>
      </c>
      <c r="P16" s="32">
        <v>4340</v>
      </c>
    </row>
    <row r="17" spans="1:16">
      <c r="A17" s="26" t="s">
        <v>69</v>
      </c>
      <c r="B17" s="9">
        <v>57870</v>
      </c>
      <c r="C17" s="11">
        <f t="shared" si="0"/>
        <v>9490.6799999999985</v>
      </c>
      <c r="D17" s="26" t="s">
        <v>70</v>
      </c>
      <c r="E17" s="46">
        <f t="shared" si="1"/>
        <v>77880</v>
      </c>
      <c r="F17" s="51">
        <v>0.26500000000000001</v>
      </c>
      <c r="H17" s="30">
        <v>2680</v>
      </c>
      <c r="I17" s="30">
        <v>4</v>
      </c>
      <c r="J17" s="30"/>
      <c r="L17" s="10">
        <v>4000</v>
      </c>
    </row>
    <row r="18" spans="1:16" ht="15.75">
      <c r="A18" s="26" t="s">
        <v>71</v>
      </c>
      <c r="B18" s="9">
        <v>59860</v>
      </c>
      <c r="C18" s="11">
        <f t="shared" si="0"/>
        <v>9817.0399999999991</v>
      </c>
      <c r="D18" s="26" t="s">
        <v>72</v>
      </c>
      <c r="E18" s="46">
        <f t="shared" si="1"/>
        <v>80560</v>
      </c>
      <c r="F18" s="51">
        <v>0.26500000000000001</v>
      </c>
      <c r="H18" s="30">
        <v>2680</v>
      </c>
      <c r="I18" s="30">
        <v>5</v>
      </c>
      <c r="J18" s="30"/>
      <c r="L18" s="10">
        <v>4340</v>
      </c>
      <c r="O18" s="87" t="s">
        <v>73</v>
      </c>
      <c r="P18" s="88"/>
    </row>
    <row r="19" spans="1:16">
      <c r="A19" s="26" t="s">
        <v>74</v>
      </c>
      <c r="B19" s="9">
        <v>61850</v>
      </c>
      <c r="C19" s="11">
        <f t="shared" si="0"/>
        <v>10143.399999999998</v>
      </c>
      <c r="D19" s="26" t="s">
        <v>75</v>
      </c>
      <c r="E19" s="46">
        <f t="shared" si="1"/>
        <v>83240</v>
      </c>
      <c r="F19" s="51">
        <v>0.26500000000000001</v>
      </c>
      <c r="H19" s="30">
        <v>2680</v>
      </c>
      <c r="I19" s="30">
        <v>6</v>
      </c>
      <c r="J19" s="30"/>
      <c r="L19" s="10">
        <v>4680</v>
      </c>
      <c r="O19" s="10">
        <v>0</v>
      </c>
      <c r="P19" s="10">
        <v>0</v>
      </c>
    </row>
    <row r="20" spans="1:16">
      <c r="A20" s="26" t="s">
        <v>76</v>
      </c>
      <c r="B20" s="9">
        <v>63840</v>
      </c>
      <c r="C20" s="11">
        <f t="shared" si="0"/>
        <v>10469.759999999998</v>
      </c>
      <c r="D20" s="26" t="s">
        <v>77</v>
      </c>
      <c r="E20" s="46">
        <f t="shared" si="1"/>
        <v>85920</v>
      </c>
      <c r="F20" s="51">
        <v>0.26500000000000001</v>
      </c>
      <c r="H20" s="30">
        <v>2680</v>
      </c>
      <c r="I20" s="30">
        <v>7</v>
      </c>
      <c r="J20" s="30"/>
      <c r="L20" s="10">
        <v>5360</v>
      </c>
      <c r="O20" s="10">
        <v>600</v>
      </c>
      <c r="P20" s="14">
        <v>850</v>
      </c>
    </row>
    <row r="21" spans="1:16">
      <c r="A21" s="26" t="s">
        <v>78</v>
      </c>
      <c r="B21" s="9">
        <v>65830</v>
      </c>
      <c r="C21" s="11">
        <f t="shared" si="0"/>
        <v>10796.119999999999</v>
      </c>
      <c r="D21" s="26" t="s">
        <v>79</v>
      </c>
      <c r="E21" s="46">
        <v>88600</v>
      </c>
      <c r="F21" s="51">
        <v>0.26500000000000001</v>
      </c>
      <c r="H21" s="30"/>
      <c r="I21" s="30"/>
      <c r="J21" s="30"/>
      <c r="L21" s="10">
        <v>5960</v>
      </c>
    </row>
    <row r="22" spans="1:16">
      <c r="A22" s="26" t="s">
        <v>80</v>
      </c>
      <c r="B22" s="9">
        <v>67820</v>
      </c>
      <c r="C22" s="11">
        <f t="shared" si="0"/>
        <v>11122.479999999998</v>
      </c>
      <c r="D22" s="26" t="s">
        <v>81</v>
      </c>
      <c r="E22" s="46">
        <v>91280</v>
      </c>
      <c r="F22" s="51">
        <v>0.26500000000000001</v>
      </c>
      <c r="H22" s="30"/>
      <c r="I22" s="30"/>
      <c r="J22" s="30"/>
      <c r="L22" s="10">
        <v>6720</v>
      </c>
      <c r="O22" s="86" t="s">
        <v>21</v>
      </c>
      <c r="P22" s="86"/>
    </row>
    <row r="23" spans="1:16">
      <c r="A23" s="26" t="s">
        <v>82</v>
      </c>
      <c r="B23" s="9">
        <v>69810</v>
      </c>
      <c r="C23" s="11">
        <f t="shared" si="0"/>
        <v>11448.839999999998</v>
      </c>
      <c r="D23" s="26" t="s">
        <v>83</v>
      </c>
      <c r="E23" s="46">
        <v>93960</v>
      </c>
      <c r="F23" s="51">
        <v>0.26500000000000001</v>
      </c>
      <c r="H23" s="30"/>
      <c r="I23" s="30"/>
      <c r="J23" s="30"/>
      <c r="L23" s="10">
        <v>7360</v>
      </c>
      <c r="O23" s="10">
        <v>0</v>
      </c>
      <c r="P23" s="10">
        <v>0</v>
      </c>
    </row>
    <row r="24" spans="1:16">
      <c r="A24" s="26" t="s">
        <v>84</v>
      </c>
      <c r="B24" s="9">
        <v>71800</v>
      </c>
      <c r="C24" s="11">
        <f t="shared" si="0"/>
        <v>11775.199999999999</v>
      </c>
      <c r="D24" s="26" t="s">
        <v>85</v>
      </c>
      <c r="E24" s="46">
        <v>96640</v>
      </c>
      <c r="F24" s="51">
        <v>0.26500000000000001</v>
      </c>
      <c r="H24" s="30"/>
      <c r="I24" s="30"/>
      <c r="J24" s="30"/>
      <c r="L24" s="10">
        <v>8000</v>
      </c>
      <c r="O24" s="15">
        <v>7.0000000000000007E-2</v>
      </c>
      <c r="P24" s="15">
        <v>0.08</v>
      </c>
    </row>
    <row r="25" spans="1:16">
      <c r="A25" s="26" t="s">
        <v>86</v>
      </c>
      <c r="B25" s="9">
        <v>73790</v>
      </c>
      <c r="C25" s="11">
        <f t="shared" si="0"/>
        <v>12101.559999999998</v>
      </c>
      <c r="D25" s="26" t="s">
        <v>87</v>
      </c>
      <c r="E25" s="46">
        <v>99320</v>
      </c>
      <c r="F25" s="51">
        <v>0.26500000000000001</v>
      </c>
      <c r="H25" s="30"/>
      <c r="I25" s="30"/>
      <c r="J25" s="30"/>
      <c r="L25" s="10">
        <v>8680</v>
      </c>
      <c r="O25" s="15">
        <v>0.08</v>
      </c>
      <c r="P25" s="15">
        <v>0.09</v>
      </c>
    </row>
    <row r="26" spans="1:16">
      <c r="A26" s="26" t="s">
        <v>88</v>
      </c>
      <c r="B26" s="9">
        <v>76010</v>
      </c>
      <c r="C26" s="11">
        <f t="shared" si="0"/>
        <v>12465.639999999998</v>
      </c>
      <c r="D26" s="26" t="s">
        <v>89</v>
      </c>
      <c r="E26" s="46">
        <v>102300</v>
      </c>
      <c r="F26" s="51">
        <v>0.26500000000000001</v>
      </c>
      <c r="H26" s="30"/>
      <c r="I26" s="30"/>
      <c r="J26" s="30"/>
      <c r="O26" s="15">
        <v>0.09</v>
      </c>
      <c r="P26" s="15">
        <v>0.1</v>
      </c>
    </row>
    <row r="27" spans="1:16">
      <c r="A27" s="26" t="s">
        <v>90</v>
      </c>
      <c r="B27" s="9">
        <v>78230</v>
      </c>
      <c r="C27" s="11">
        <f t="shared" si="0"/>
        <v>12829.719999999998</v>
      </c>
      <c r="D27" s="26" t="s">
        <v>91</v>
      </c>
      <c r="E27" s="46">
        <v>105280</v>
      </c>
      <c r="F27" s="51">
        <v>0.26500000000000001</v>
      </c>
      <c r="H27" s="30"/>
      <c r="I27" s="30"/>
      <c r="J27" s="30"/>
      <c r="O27" s="36">
        <v>0.105</v>
      </c>
      <c r="P27" s="36">
        <v>0.12</v>
      </c>
    </row>
    <row r="28" spans="1:16">
      <c r="A28" s="26" t="s">
        <v>92</v>
      </c>
      <c r="B28" s="9">
        <v>80450</v>
      </c>
      <c r="C28" s="11">
        <f t="shared" si="0"/>
        <v>13193.799999999997</v>
      </c>
      <c r="D28" s="26" t="s">
        <v>93</v>
      </c>
      <c r="E28" s="46">
        <v>108260</v>
      </c>
      <c r="F28" s="51">
        <v>0.26500000000000001</v>
      </c>
      <c r="H28" s="30"/>
      <c r="I28" s="30"/>
      <c r="J28" s="30"/>
      <c r="O28" s="15">
        <v>0.12</v>
      </c>
      <c r="P28" s="36">
        <v>0.13500000000000001</v>
      </c>
    </row>
    <row r="29" spans="1:16">
      <c r="A29" s="26" t="s">
        <v>94</v>
      </c>
      <c r="B29" s="9">
        <v>80450</v>
      </c>
      <c r="C29" s="11">
        <f t="shared" ref="C29:C30" si="2">B29*16.4%</f>
        <v>13193.799999999997</v>
      </c>
      <c r="D29" s="26" t="s">
        <v>95</v>
      </c>
      <c r="E29" s="46">
        <v>111240</v>
      </c>
      <c r="F29" s="51">
        <v>0.26500000000000001</v>
      </c>
      <c r="H29" s="30"/>
      <c r="I29" s="30"/>
      <c r="J29" s="30"/>
      <c r="O29" s="15">
        <v>0.13500000000000001</v>
      </c>
      <c r="P29" s="15">
        <v>0.15</v>
      </c>
    </row>
    <row r="30" spans="1:16">
      <c r="A30" s="26" t="s">
        <v>96</v>
      </c>
      <c r="B30" s="9">
        <v>80450</v>
      </c>
      <c r="C30" s="11">
        <f t="shared" si="2"/>
        <v>13193.799999999997</v>
      </c>
      <c r="D30" s="26" t="s">
        <v>97</v>
      </c>
      <c r="E30" s="46">
        <v>114220</v>
      </c>
      <c r="F30" s="51">
        <v>0.26500000000000001</v>
      </c>
      <c r="H30" s="30"/>
      <c r="I30" s="30"/>
      <c r="J30" s="30"/>
    </row>
    <row r="31" spans="1:16">
      <c r="A31" s="26" t="s">
        <v>98</v>
      </c>
      <c r="B31" s="9">
        <v>48170</v>
      </c>
      <c r="C31" s="11">
        <f t="shared" si="0"/>
        <v>7899.8799999999992</v>
      </c>
      <c r="D31" s="26" t="s">
        <v>99</v>
      </c>
      <c r="E31" s="46">
        <v>64820</v>
      </c>
      <c r="F31" s="51">
        <v>0.28299999999999997</v>
      </c>
      <c r="H31" s="30"/>
      <c r="I31" s="30"/>
      <c r="J31" s="30"/>
    </row>
    <row r="32" spans="1:16">
      <c r="A32" s="26" t="s">
        <v>100</v>
      </c>
      <c r="B32" s="9">
        <v>49910</v>
      </c>
      <c r="C32" s="11">
        <f t="shared" si="0"/>
        <v>8185.2399999999989</v>
      </c>
      <c r="D32" s="26" t="s">
        <v>101</v>
      </c>
      <c r="E32" s="46">
        <f>E31+H32</f>
        <v>67160</v>
      </c>
      <c r="F32" s="51">
        <v>0.28299999999999997</v>
      </c>
      <c r="H32" s="30">
        <v>2340</v>
      </c>
      <c r="I32" s="30">
        <v>1</v>
      </c>
      <c r="J32" s="30"/>
    </row>
    <row r="33" spans="1:10">
      <c r="A33" s="26" t="s">
        <v>102</v>
      </c>
      <c r="B33" s="9">
        <v>51900</v>
      </c>
      <c r="C33" s="11">
        <f t="shared" si="0"/>
        <v>8511.5999999999985</v>
      </c>
      <c r="D33" s="26" t="s">
        <v>103</v>
      </c>
      <c r="E33" s="46">
        <f>E32+H33</f>
        <v>69840</v>
      </c>
      <c r="F33" s="51">
        <v>0.28299999999999997</v>
      </c>
      <c r="H33" s="30">
        <v>2680</v>
      </c>
      <c r="I33" s="30">
        <v>1</v>
      </c>
      <c r="J33" s="30"/>
    </row>
    <row r="34" spans="1:10">
      <c r="A34" s="26" t="s">
        <v>104</v>
      </c>
      <c r="B34" s="9">
        <v>53890</v>
      </c>
      <c r="C34" s="11">
        <f t="shared" si="0"/>
        <v>8837.9599999999991</v>
      </c>
      <c r="D34" s="26" t="s">
        <v>105</v>
      </c>
      <c r="E34" s="46">
        <f t="shared" ref="E34:E42" si="3">E33+H34</f>
        <v>72520</v>
      </c>
      <c r="F34" s="51">
        <v>0.28299999999999997</v>
      </c>
      <c r="H34" s="30">
        <v>2680</v>
      </c>
      <c r="I34" s="30">
        <v>2</v>
      </c>
      <c r="J34" s="30"/>
    </row>
    <row r="35" spans="1:10">
      <c r="A35" s="26" t="s">
        <v>106</v>
      </c>
      <c r="B35" s="9">
        <v>55880</v>
      </c>
      <c r="C35" s="11">
        <f t="shared" si="0"/>
        <v>9164.32</v>
      </c>
      <c r="D35" s="26" t="s">
        <v>107</v>
      </c>
      <c r="E35" s="46">
        <f t="shared" si="3"/>
        <v>75200</v>
      </c>
      <c r="F35" s="51">
        <v>0.28299999999999997</v>
      </c>
      <c r="H35" s="30">
        <v>2680</v>
      </c>
      <c r="I35" s="30">
        <v>3</v>
      </c>
      <c r="J35" s="30"/>
    </row>
    <row r="36" spans="1:10">
      <c r="A36" s="26" t="s">
        <v>108</v>
      </c>
      <c r="B36" s="9">
        <v>57870</v>
      </c>
      <c r="C36" s="11">
        <f t="shared" si="0"/>
        <v>9490.6799999999985</v>
      </c>
      <c r="D36" s="26" t="s">
        <v>109</v>
      </c>
      <c r="E36" s="46">
        <f t="shared" si="3"/>
        <v>77880</v>
      </c>
      <c r="F36" s="51">
        <v>0.28299999999999997</v>
      </c>
      <c r="H36" s="30">
        <v>2680</v>
      </c>
      <c r="I36" s="30">
        <v>4</v>
      </c>
      <c r="J36" s="30"/>
    </row>
    <row r="37" spans="1:10">
      <c r="A37" s="26" t="s">
        <v>110</v>
      </c>
      <c r="B37" s="9">
        <v>59860</v>
      </c>
      <c r="C37" s="11">
        <f t="shared" si="0"/>
        <v>9817.0399999999991</v>
      </c>
      <c r="D37" s="26" t="s">
        <v>111</v>
      </c>
      <c r="E37" s="46">
        <f t="shared" si="3"/>
        <v>80560</v>
      </c>
      <c r="F37" s="51">
        <v>0.28299999999999997</v>
      </c>
      <c r="H37" s="30">
        <v>2680</v>
      </c>
      <c r="I37" s="30">
        <v>5</v>
      </c>
      <c r="J37" s="30"/>
    </row>
    <row r="38" spans="1:10">
      <c r="A38" s="26" t="s">
        <v>112</v>
      </c>
      <c r="B38" s="9">
        <v>61850</v>
      </c>
      <c r="C38" s="11">
        <f t="shared" si="0"/>
        <v>10143.399999999998</v>
      </c>
      <c r="D38" s="26" t="s">
        <v>113</v>
      </c>
      <c r="E38" s="46">
        <f t="shared" si="3"/>
        <v>83240</v>
      </c>
      <c r="F38" s="51">
        <v>0.28299999999999997</v>
      </c>
      <c r="H38" s="30">
        <v>2680</v>
      </c>
      <c r="I38" s="30">
        <v>6</v>
      </c>
      <c r="J38" s="30"/>
    </row>
    <row r="39" spans="1:10">
      <c r="A39" s="26" t="s">
        <v>114</v>
      </c>
      <c r="B39" s="9">
        <v>63840</v>
      </c>
      <c r="C39" s="11">
        <f t="shared" si="0"/>
        <v>10469.759999999998</v>
      </c>
      <c r="D39" s="26" t="s">
        <v>115</v>
      </c>
      <c r="E39" s="46">
        <f t="shared" si="3"/>
        <v>85920</v>
      </c>
      <c r="F39" s="51">
        <v>0.28299999999999997</v>
      </c>
      <c r="H39" s="30">
        <v>2680</v>
      </c>
      <c r="I39" s="30">
        <v>7</v>
      </c>
      <c r="J39" s="30"/>
    </row>
    <row r="40" spans="1:10">
      <c r="A40" s="26" t="s">
        <v>116</v>
      </c>
      <c r="B40" s="9">
        <v>65830</v>
      </c>
      <c r="C40" s="11">
        <f t="shared" si="0"/>
        <v>10796.119999999999</v>
      </c>
      <c r="D40" s="26" t="s">
        <v>117</v>
      </c>
      <c r="E40" s="46">
        <f t="shared" si="3"/>
        <v>88600</v>
      </c>
      <c r="F40" s="51">
        <v>0.28299999999999997</v>
      </c>
      <c r="H40" s="30">
        <v>2680</v>
      </c>
      <c r="I40" s="30">
        <v>8</v>
      </c>
      <c r="J40" s="30"/>
    </row>
    <row r="41" spans="1:10">
      <c r="A41" s="26" t="s">
        <v>118</v>
      </c>
      <c r="B41" s="9">
        <v>67820</v>
      </c>
      <c r="C41" s="11">
        <f t="shared" si="0"/>
        <v>11122.479999999998</v>
      </c>
      <c r="D41" s="26" t="s">
        <v>119</v>
      </c>
      <c r="E41" s="46">
        <f t="shared" si="3"/>
        <v>91280</v>
      </c>
      <c r="F41" s="51">
        <v>0.28299999999999997</v>
      </c>
      <c r="H41" s="30">
        <v>2680</v>
      </c>
      <c r="I41" s="30">
        <v>9</v>
      </c>
      <c r="J41" s="30"/>
    </row>
    <row r="42" spans="1:10">
      <c r="A42" s="26" t="s">
        <v>120</v>
      </c>
      <c r="B42" s="9">
        <v>69810</v>
      </c>
      <c r="C42" s="11">
        <f t="shared" si="0"/>
        <v>11448.839999999998</v>
      </c>
      <c r="D42" s="26" t="s">
        <v>121</v>
      </c>
      <c r="E42" s="46">
        <f t="shared" si="3"/>
        <v>93960</v>
      </c>
      <c r="F42" s="51">
        <v>0.28299999999999997</v>
      </c>
      <c r="H42" s="30">
        <v>2680</v>
      </c>
      <c r="I42" s="30">
        <v>10</v>
      </c>
      <c r="J42" s="30"/>
    </row>
    <row r="43" spans="1:10">
      <c r="A43" s="26" t="s">
        <v>122</v>
      </c>
      <c r="B43" s="9">
        <v>71800</v>
      </c>
      <c r="C43" s="11">
        <f t="shared" si="0"/>
        <v>11775.199999999999</v>
      </c>
      <c r="D43" s="26" t="s">
        <v>123</v>
      </c>
      <c r="E43" s="46">
        <v>96640</v>
      </c>
      <c r="F43" s="51">
        <v>0.28299999999999997</v>
      </c>
      <c r="H43" s="30"/>
      <c r="I43" s="30"/>
      <c r="J43" s="30"/>
    </row>
    <row r="44" spans="1:10">
      <c r="A44" s="26" t="s">
        <v>124</v>
      </c>
      <c r="B44" s="9">
        <v>73790</v>
      </c>
      <c r="C44" s="11">
        <f t="shared" si="0"/>
        <v>12101.559999999998</v>
      </c>
      <c r="D44" s="26" t="s">
        <v>125</v>
      </c>
      <c r="E44" s="46">
        <v>99320</v>
      </c>
      <c r="F44" s="51">
        <v>0.28299999999999997</v>
      </c>
      <c r="H44" s="30"/>
      <c r="I44" s="30"/>
      <c r="J44" s="30"/>
    </row>
    <row r="45" spans="1:10">
      <c r="A45" s="26" t="s">
        <v>126</v>
      </c>
      <c r="B45" s="9">
        <v>76010</v>
      </c>
      <c r="C45" s="11">
        <f t="shared" si="0"/>
        <v>12465.639999999998</v>
      </c>
      <c r="D45" s="26" t="s">
        <v>127</v>
      </c>
      <c r="E45" s="46">
        <v>102300</v>
      </c>
      <c r="F45" s="51">
        <v>0.28299999999999997</v>
      </c>
      <c r="H45" s="30"/>
      <c r="I45" s="30"/>
      <c r="J45" s="30"/>
    </row>
    <row r="46" spans="1:10">
      <c r="A46" s="26" t="s">
        <v>128</v>
      </c>
      <c r="B46" s="9">
        <v>78230</v>
      </c>
      <c r="C46" s="11">
        <f t="shared" si="0"/>
        <v>12829.719999999998</v>
      </c>
      <c r="D46" s="26" t="s">
        <v>129</v>
      </c>
      <c r="E46" s="46">
        <v>105280</v>
      </c>
      <c r="F46" s="51">
        <v>0.28299999999999997</v>
      </c>
      <c r="H46" s="30"/>
      <c r="I46" s="30"/>
      <c r="J46" s="30"/>
    </row>
    <row r="47" spans="1:10">
      <c r="A47" s="26" t="s">
        <v>130</v>
      </c>
      <c r="B47" s="9">
        <v>80450</v>
      </c>
      <c r="C47" s="11">
        <f t="shared" si="0"/>
        <v>13193.799999999997</v>
      </c>
      <c r="D47" s="26" t="s">
        <v>131</v>
      </c>
      <c r="E47" s="46">
        <v>108260</v>
      </c>
      <c r="F47" s="51">
        <v>0.28299999999999997</v>
      </c>
      <c r="H47" s="30"/>
      <c r="I47" s="30"/>
      <c r="J47" s="30"/>
    </row>
    <row r="48" spans="1:10">
      <c r="A48" s="26" t="s">
        <v>132</v>
      </c>
      <c r="B48" s="9">
        <v>82670</v>
      </c>
      <c r="C48" s="11">
        <f t="shared" si="0"/>
        <v>13557.879999999997</v>
      </c>
      <c r="D48" s="26" t="s">
        <v>133</v>
      </c>
      <c r="E48" s="46">
        <v>111240</v>
      </c>
      <c r="F48" s="51">
        <v>0.28299999999999997</v>
      </c>
      <c r="H48" s="30"/>
      <c r="I48" s="30"/>
      <c r="J48" s="30"/>
    </row>
    <row r="49" spans="1:11">
      <c r="A49" s="26" t="s">
        <v>134</v>
      </c>
      <c r="B49" s="9">
        <v>84890</v>
      </c>
      <c r="C49" s="11">
        <f t="shared" si="0"/>
        <v>13921.96</v>
      </c>
      <c r="D49" s="26" t="s">
        <v>135</v>
      </c>
      <c r="E49" s="46">
        <v>114220</v>
      </c>
      <c r="F49" s="51">
        <v>0.28299999999999997</v>
      </c>
      <c r="H49" s="30"/>
      <c r="I49" s="30"/>
      <c r="J49" s="30"/>
    </row>
    <row r="50" spans="1:11">
      <c r="A50" s="26" t="s">
        <v>136</v>
      </c>
      <c r="B50" s="9">
        <v>87110</v>
      </c>
      <c r="C50" s="11">
        <f t="shared" si="0"/>
        <v>14286.039999999999</v>
      </c>
      <c r="D50" s="26" t="s">
        <v>137</v>
      </c>
      <c r="E50" s="46">
        <v>117200</v>
      </c>
      <c r="F50" s="51">
        <v>0.28299999999999997</v>
      </c>
      <c r="H50" s="30"/>
      <c r="I50" s="30"/>
      <c r="J50" s="30"/>
    </row>
    <row r="51" spans="1:11">
      <c r="A51" s="26" t="s">
        <v>138</v>
      </c>
      <c r="B51" s="9">
        <v>89330</v>
      </c>
      <c r="C51" s="11">
        <f t="shared" si="0"/>
        <v>14650.119999999999</v>
      </c>
      <c r="D51" s="26" t="s">
        <v>139</v>
      </c>
      <c r="E51" s="46">
        <v>120180</v>
      </c>
      <c r="F51" s="51">
        <v>0.28299999999999997</v>
      </c>
      <c r="H51" s="30"/>
      <c r="I51" s="30"/>
      <c r="J51" s="30"/>
    </row>
    <row r="52" spans="1:11">
      <c r="A52" s="26" t="s">
        <v>140</v>
      </c>
      <c r="B52" s="9">
        <v>89330</v>
      </c>
      <c r="C52" s="11">
        <f t="shared" ref="C52:C53" si="4">B52*16.4%</f>
        <v>14650.119999999999</v>
      </c>
      <c r="D52" s="26" t="s">
        <v>141</v>
      </c>
      <c r="E52" s="46">
        <v>123540</v>
      </c>
      <c r="F52" s="51">
        <v>0.28299999999999997</v>
      </c>
      <c r="H52" s="30"/>
      <c r="I52" s="30"/>
      <c r="J52" s="30"/>
    </row>
    <row r="53" spans="1:11">
      <c r="A53" s="26" t="s">
        <v>142</v>
      </c>
      <c r="B53" s="9">
        <v>89330</v>
      </c>
      <c r="C53" s="11">
        <f t="shared" si="4"/>
        <v>14650.119999999999</v>
      </c>
      <c r="D53" s="26" t="s">
        <v>143</v>
      </c>
      <c r="E53" s="46">
        <v>126900</v>
      </c>
      <c r="F53" s="51">
        <v>0.28299999999999997</v>
      </c>
      <c r="H53" s="30"/>
      <c r="I53" s="30"/>
      <c r="J53" s="30"/>
    </row>
    <row r="54" spans="1:11">
      <c r="A54" s="26" t="s">
        <v>144</v>
      </c>
      <c r="B54" s="10">
        <v>63840</v>
      </c>
      <c r="C54" s="11">
        <f t="shared" si="0"/>
        <v>10469.759999999998</v>
      </c>
      <c r="D54" s="26" t="s">
        <v>145</v>
      </c>
      <c r="E54" s="46">
        <v>85920</v>
      </c>
      <c r="F54" s="51">
        <v>0.28299999999999997</v>
      </c>
      <c r="H54" s="30"/>
      <c r="I54" s="30"/>
      <c r="J54" s="30"/>
    </row>
    <row r="55" spans="1:11">
      <c r="A55" s="26" t="s">
        <v>146</v>
      </c>
      <c r="B55" s="10">
        <v>65830</v>
      </c>
      <c r="C55" s="11">
        <f t="shared" si="0"/>
        <v>10796.119999999999</v>
      </c>
      <c r="D55" s="26" t="s">
        <v>147</v>
      </c>
      <c r="E55" s="46">
        <f>E54+H55</f>
        <v>88600</v>
      </c>
      <c r="F55" s="51">
        <v>0.28299999999999997</v>
      </c>
      <c r="H55" s="30">
        <v>2680</v>
      </c>
      <c r="I55" s="30">
        <v>1</v>
      </c>
      <c r="J55" s="30"/>
    </row>
    <row r="56" spans="1:11">
      <c r="A56" s="26" t="s">
        <v>148</v>
      </c>
      <c r="B56" s="10">
        <v>67820</v>
      </c>
      <c r="C56" s="11">
        <f t="shared" si="0"/>
        <v>11122.479999999998</v>
      </c>
      <c r="D56" s="26" t="s">
        <v>149</v>
      </c>
      <c r="E56" s="46">
        <f t="shared" ref="E56:E59" si="5">E55+H56</f>
        <v>91280</v>
      </c>
      <c r="F56" s="51">
        <v>0.28299999999999997</v>
      </c>
      <c r="H56" s="30">
        <v>2680</v>
      </c>
      <c r="I56" s="30">
        <v>2</v>
      </c>
      <c r="J56" s="30"/>
    </row>
    <row r="57" spans="1:11">
      <c r="A57" s="26" t="s">
        <v>150</v>
      </c>
      <c r="B57" s="10">
        <v>69810</v>
      </c>
      <c r="C57" s="11">
        <f t="shared" si="0"/>
        <v>11448.839999999998</v>
      </c>
      <c r="D57" s="26" t="s">
        <v>151</v>
      </c>
      <c r="E57" s="46">
        <f t="shared" si="5"/>
        <v>93960</v>
      </c>
      <c r="F57" s="51">
        <v>0.28299999999999997</v>
      </c>
      <c r="H57" s="30">
        <v>2680</v>
      </c>
      <c r="I57" s="30">
        <v>3</v>
      </c>
      <c r="J57" s="30"/>
    </row>
    <row r="58" spans="1:11">
      <c r="A58" s="26" t="s">
        <v>152</v>
      </c>
      <c r="B58" s="10">
        <v>71800</v>
      </c>
      <c r="C58" s="11">
        <f t="shared" si="0"/>
        <v>11775.199999999999</v>
      </c>
      <c r="D58" s="26" t="s">
        <v>153</v>
      </c>
      <c r="E58" s="46">
        <f t="shared" si="5"/>
        <v>96640</v>
      </c>
      <c r="F58" s="51">
        <v>0.28299999999999997</v>
      </c>
      <c r="H58" s="30">
        <v>2680</v>
      </c>
      <c r="I58" s="30">
        <v>4</v>
      </c>
      <c r="J58" s="30"/>
    </row>
    <row r="59" spans="1:11">
      <c r="A59" s="26" t="s">
        <v>154</v>
      </c>
      <c r="B59" s="10">
        <v>73790</v>
      </c>
      <c r="C59" s="11">
        <f t="shared" si="0"/>
        <v>12101.559999999998</v>
      </c>
      <c r="D59" s="26" t="s">
        <v>155</v>
      </c>
      <c r="E59" s="46">
        <f t="shared" si="5"/>
        <v>99320</v>
      </c>
      <c r="F59" s="51">
        <v>0.28299999999999997</v>
      </c>
      <c r="H59" s="30">
        <v>2680</v>
      </c>
      <c r="I59" s="30">
        <v>5</v>
      </c>
      <c r="J59" s="30"/>
    </row>
    <row r="60" spans="1:11">
      <c r="A60" s="26" t="s">
        <v>156</v>
      </c>
      <c r="B60" s="10">
        <v>76010</v>
      </c>
      <c r="C60" s="11">
        <f t="shared" si="0"/>
        <v>12465.639999999998</v>
      </c>
      <c r="D60" s="26" t="s">
        <v>157</v>
      </c>
      <c r="E60" s="46">
        <f>E59+H60</f>
        <v>102300</v>
      </c>
      <c r="F60" s="51">
        <v>0.28299999999999997</v>
      </c>
      <c r="H60" s="30">
        <v>2980</v>
      </c>
      <c r="I60" s="30">
        <v>1</v>
      </c>
      <c r="J60" s="30"/>
    </row>
    <row r="61" spans="1:11">
      <c r="A61" s="26" t="s">
        <v>158</v>
      </c>
      <c r="B61" s="10">
        <v>78230</v>
      </c>
      <c r="C61" s="11">
        <f t="shared" si="0"/>
        <v>12829.719999999998</v>
      </c>
      <c r="D61" s="26" t="s">
        <v>159</v>
      </c>
      <c r="E61" s="46">
        <f>E60+H61</f>
        <v>105280</v>
      </c>
      <c r="F61" s="51">
        <v>0.28299999999999997</v>
      </c>
      <c r="H61" s="30">
        <v>2980</v>
      </c>
      <c r="I61" s="30">
        <v>2</v>
      </c>
      <c r="J61" s="30"/>
    </row>
    <row r="62" spans="1:11">
      <c r="A62" s="26" t="s">
        <v>160</v>
      </c>
      <c r="B62" s="9">
        <v>80450</v>
      </c>
      <c r="C62" s="11">
        <f t="shared" si="0"/>
        <v>13193.799999999997</v>
      </c>
      <c r="D62" s="26" t="s">
        <v>161</v>
      </c>
      <c r="E62" s="46">
        <v>108260</v>
      </c>
      <c r="F62" s="51">
        <v>0.28299999999999997</v>
      </c>
      <c r="H62" s="30"/>
      <c r="I62" s="30"/>
      <c r="J62" s="30"/>
    </row>
    <row r="63" spans="1:11">
      <c r="A63" s="26" t="s">
        <v>162</v>
      </c>
      <c r="B63" s="9">
        <v>82670</v>
      </c>
      <c r="C63" s="11">
        <f t="shared" si="0"/>
        <v>13557.879999999997</v>
      </c>
      <c r="D63" s="26" t="s">
        <v>163</v>
      </c>
      <c r="E63" s="46">
        <v>111240</v>
      </c>
      <c r="F63" s="51">
        <v>0.28299999999999997</v>
      </c>
      <c r="H63" s="30"/>
      <c r="I63" s="30"/>
      <c r="J63" s="30"/>
    </row>
    <row r="64" spans="1:11">
      <c r="A64" s="26" t="s">
        <v>164</v>
      </c>
      <c r="B64" s="9">
        <v>84890</v>
      </c>
      <c r="C64" s="11">
        <f t="shared" si="0"/>
        <v>13921.96</v>
      </c>
      <c r="D64" s="26" t="s">
        <v>165</v>
      </c>
      <c r="E64" s="46">
        <v>114220</v>
      </c>
      <c r="F64" s="51">
        <v>0.28299999999999997</v>
      </c>
      <c r="G64" s="7"/>
      <c r="H64" s="30"/>
      <c r="I64" s="30"/>
      <c r="J64" s="30"/>
      <c r="K64" s="7"/>
    </row>
    <row r="65" spans="1:12">
      <c r="A65" s="26" t="s">
        <v>166</v>
      </c>
      <c r="B65" s="9">
        <v>87110</v>
      </c>
      <c r="C65" s="11">
        <f t="shared" si="0"/>
        <v>14286.039999999999</v>
      </c>
      <c r="D65" s="26" t="s">
        <v>167</v>
      </c>
      <c r="E65" s="46">
        <v>117200</v>
      </c>
      <c r="F65" s="51">
        <v>0.28299999999999997</v>
      </c>
      <c r="G65" s="7"/>
      <c r="H65" s="30"/>
      <c r="I65" s="30"/>
      <c r="J65" s="30"/>
      <c r="K65" s="7"/>
      <c r="L65" s="7"/>
    </row>
    <row r="66" spans="1:12">
      <c r="A66" s="26" t="s">
        <v>168</v>
      </c>
      <c r="B66" s="9">
        <v>89330</v>
      </c>
      <c r="C66" s="11">
        <f t="shared" si="0"/>
        <v>14650.119999999999</v>
      </c>
      <c r="D66" s="26" t="s">
        <v>169</v>
      </c>
      <c r="E66" s="46">
        <v>120560</v>
      </c>
      <c r="F66" s="51">
        <v>0.28299999999999997</v>
      </c>
      <c r="H66" s="30"/>
      <c r="I66" s="30"/>
      <c r="J66" s="30"/>
    </row>
    <row r="67" spans="1:12">
      <c r="A67" s="26" t="s">
        <v>170</v>
      </c>
      <c r="B67" s="9">
        <v>92110</v>
      </c>
      <c r="C67" s="11">
        <f t="shared" si="0"/>
        <v>15106.039999999997</v>
      </c>
      <c r="D67" s="26" t="s">
        <v>171</v>
      </c>
      <c r="E67" s="46">
        <v>123920</v>
      </c>
      <c r="F67" s="51">
        <v>0.28299999999999997</v>
      </c>
      <c r="H67" s="30"/>
      <c r="I67" s="30"/>
      <c r="J67" s="30"/>
    </row>
    <row r="68" spans="1:12">
      <c r="A68" s="26" t="s">
        <v>172</v>
      </c>
      <c r="B68" s="9">
        <v>92110</v>
      </c>
      <c r="C68" s="11">
        <v>15106</v>
      </c>
      <c r="D68" s="26" t="s">
        <v>173</v>
      </c>
      <c r="E68" s="46">
        <v>127600</v>
      </c>
      <c r="F68" s="51">
        <v>0.28299999999999997</v>
      </c>
      <c r="H68" s="30"/>
      <c r="I68" s="30"/>
      <c r="J68" s="30"/>
    </row>
    <row r="69" spans="1:12">
      <c r="A69" s="26" t="s">
        <v>172</v>
      </c>
      <c r="B69" s="9">
        <v>92110</v>
      </c>
      <c r="C69" s="11">
        <v>15106</v>
      </c>
      <c r="D69" s="26" t="s">
        <v>174</v>
      </c>
      <c r="E69" s="46">
        <v>131280</v>
      </c>
      <c r="F69" s="51">
        <v>0.28299999999999997</v>
      </c>
      <c r="H69" s="30"/>
      <c r="I69" s="30"/>
      <c r="J69" s="30"/>
    </row>
    <row r="70" spans="1:12">
      <c r="A70" s="26" t="s">
        <v>175</v>
      </c>
      <c r="B70" s="9">
        <v>76010</v>
      </c>
      <c r="C70" s="11">
        <f>B70*19%</f>
        <v>14441.9</v>
      </c>
      <c r="D70" s="26" t="s">
        <v>176</v>
      </c>
      <c r="E70" s="46">
        <v>102300</v>
      </c>
      <c r="F70" s="51">
        <v>0.30499999999999999</v>
      </c>
      <c r="I70" s="30"/>
      <c r="J70" s="30"/>
    </row>
    <row r="71" spans="1:12">
      <c r="A71" s="26" t="s">
        <v>177</v>
      </c>
      <c r="B71" s="9">
        <v>78230</v>
      </c>
      <c r="C71" s="11">
        <f t="shared" ref="C71:C87" si="6">B71*19%</f>
        <v>14863.7</v>
      </c>
      <c r="D71" s="26" t="s">
        <v>178</v>
      </c>
      <c r="E71" s="46">
        <f>E70+H71</f>
        <v>105280</v>
      </c>
      <c r="F71" s="51">
        <v>0.30499999999999999</v>
      </c>
      <c r="H71" s="30">
        <v>2980</v>
      </c>
      <c r="I71" s="30">
        <v>1</v>
      </c>
      <c r="J71" s="30"/>
    </row>
    <row r="72" spans="1:12">
      <c r="A72" s="26" t="s">
        <v>179</v>
      </c>
      <c r="B72" s="9">
        <v>80450</v>
      </c>
      <c r="C72" s="11">
        <f t="shared" si="6"/>
        <v>15285.5</v>
      </c>
      <c r="D72" s="26" t="s">
        <v>180</v>
      </c>
      <c r="E72" s="46">
        <f t="shared" ref="E72:E76" si="7">E71+H72</f>
        <v>108260</v>
      </c>
      <c r="F72" s="51">
        <v>0.30499999999999999</v>
      </c>
      <c r="H72" s="30">
        <v>2980</v>
      </c>
      <c r="I72" s="30">
        <v>2</v>
      </c>
      <c r="J72" s="30"/>
    </row>
    <row r="73" spans="1:12">
      <c r="A73" s="26" t="s">
        <v>181</v>
      </c>
      <c r="B73" s="9">
        <v>82670</v>
      </c>
      <c r="C73" s="11">
        <f t="shared" si="6"/>
        <v>15707.300000000001</v>
      </c>
      <c r="D73" s="26" t="s">
        <v>182</v>
      </c>
      <c r="E73" s="46">
        <f t="shared" si="7"/>
        <v>111240</v>
      </c>
      <c r="F73" s="51">
        <v>0.30499999999999999</v>
      </c>
      <c r="H73" s="30">
        <v>2980</v>
      </c>
      <c r="I73" s="30">
        <v>3</v>
      </c>
      <c r="J73" s="30"/>
    </row>
    <row r="74" spans="1:12">
      <c r="A74" s="26" t="s">
        <v>183</v>
      </c>
      <c r="B74" s="10">
        <v>84890</v>
      </c>
      <c r="C74" s="11">
        <f t="shared" si="6"/>
        <v>16129.1</v>
      </c>
      <c r="D74" s="26" t="s">
        <v>184</v>
      </c>
      <c r="E74" s="46">
        <f t="shared" si="7"/>
        <v>114220</v>
      </c>
      <c r="F74" s="51">
        <v>0.30499999999999999</v>
      </c>
      <c r="H74" s="30">
        <v>2980</v>
      </c>
      <c r="I74" s="30">
        <v>4</v>
      </c>
      <c r="J74" s="30"/>
    </row>
    <row r="75" spans="1:12">
      <c r="A75" s="26" t="s">
        <v>185</v>
      </c>
      <c r="B75" s="10">
        <v>87390</v>
      </c>
      <c r="C75" s="11">
        <f t="shared" si="6"/>
        <v>16604.099999999999</v>
      </c>
      <c r="D75" s="26" t="s">
        <v>186</v>
      </c>
      <c r="E75" s="46">
        <f t="shared" si="7"/>
        <v>117580</v>
      </c>
      <c r="F75" s="51">
        <v>0.30499999999999999</v>
      </c>
      <c r="H75" s="30">
        <v>3360</v>
      </c>
      <c r="I75" s="30">
        <v>1</v>
      </c>
      <c r="J75" s="30"/>
    </row>
    <row r="76" spans="1:12">
      <c r="A76" s="26" t="s">
        <v>187</v>
      </c>
      <c r="B76" s="10">
        <v>89890</v>
      </c>
      <c r="C76" s="11">
        <f t="shared" si="6"/>
        <v>17079.099999999999</v>
      </c>
      <c r="D76" s="26" t="s">
        <v>188</v>
      </c>
      <c r="E76" s="46">
        <f t="shared" si="7"/>
        <v>120940</v>
      </c>
      <c r="F76" s="51">
        <v>0.30499999999999999</v>
      </c>
      <c r="H76" s="30">
        <v>3360</v>
      </c>
      <c r="I76" s="30">
        <v>2</v>
      </c>
      <c r="J76" s="30"/>
    </row>
    <row r="77" spans="1:12">
      <c r="A77" s="26" t="s">
        <v>189</v>
      </c>
      <c r="B77" s="10">
        <v>92390</v>
      </c>
      <c r="C77" s="11">
        <f t="shared" si="6"/>
        <v>17554.099999999999</v>
      </c>
      <c r="D77" s="26" t="s">
        <v>190</v>
      </c>
      <c r="E77" s="46">
        <v>124300</v>
      </c>
      <c r="F77" s="51">
        <v>0.30499999999999999</v>
      </c>
      <c r="H77" s="30"/>
      <c r="I77" s="30"/>
      <c r="J77" s="30"/>
    </row>
    <row r="78" spans="1:12">
      <c r="A78" s="26" t="s">
        <v>191</v>
      </c>
      <c r="B78" s="10">
        <v>95120</v>
      </c>
      <c r="C78" s="11">
        <f t="shared" si="6"/>
        <v>18072.8</v>
      </c>
      <c r="D78" s="26" t="s">
        <v>192</v>
      </c>
      <c r="E78" s="46">
        <v>127980</v>
      </c>
      <c r="F78" s="51">
        <v>0.30499999999999999</v>
      </c>
      <c r="H78" s="30"/>
      <c r="I78" s="30"/>
      <c r="J78" s="30"/>
    </row>
    <row r="79" spans="1:12">
      <c r="A79" s="26" t="s">
        <v>193</v>
      </c>
      <c r="B79" s="10">
        <v>95120</v>
      </c>
      <c r="C79" s="11">
        <f t="shared" ref="C79:C81" si="8">B79*19%</f>
        <v>18072.8</v>
      </c>
      <c r="D79" s="26" t="s">
        <v>194</v>
      </c>
      <c r="E79" s="46">
        <v>131980</v>
      </c>
      <c r="F79" s="51">
        <v>0.30499999999999999</v>
      </c>
      <c r="H79" s="30"/>
      <c r="I79" s="30"/>
      <c r="J79" s="30"/>
    </row>
    <row r="80" spans="1:12">
      <c r="A80" s="26" t="s">
        <v>195</v>
      </c>
      <c r="B80" s="10">
        <v>95120</v>
      </c>
      <c r="C80" s="11">
        <f t="shared" si="8"/>
        <v>18072.8</v>
      </c>
      <c r="D80" s="26" t="s">
        <v>196</v>
      </c>
      <c r="E80" s="46">
        <v>135980</v>
      </c>
      <c r="F80" s="51">
        <v>0.30499999999999999</v>
      </c>
      <c r="H80" s="30"/>
      <c r="I80" s="30"/>
      <c r="J80" s="30"/>
    </row>
    <row r="81" spans="1:10">
      <c r="A81" s="26" t="s">
        <v>197</v>
      </c>
      <c r="B81" s="10">
        <v>95120</v>
      </c>
      <c r="C81" s="11">
        <f t="shared" si="8"/>
        <v>18072.8</v>
      </c>
      <c r="D81" s="26" t="s">
        <v>198</v>
      </c>
      <c r="E81" s="46">
        <v>139980</v>
      </c>
      <c r="F81" s="51">
        <v>0.30499999999999999</v>
      </c>
      <c r="H81" s="30"/>
      <c r="I81" s="30"/>
      <c r="J81" s="30"/>
    </row>
    <row r="82" spans="1:10">
      <c r="A82" s="26" t="s">
        <v>199</v>
      </c>
      <c r="B82" s="10">
        <v>89890</v>
      </c>
      <c r="C82" s="11">
        <f t="shared" si="6"/>
        <v>17079.099999999999</v>
      </c>
      <c r="D82" s="26" t="s">
        <v>200</v>
      </c>
      <c r="E82" s="46">
        <v>120940</v>
      </c>
      <c r="F82" s="51">
        <v>0.30499999999999999</v>
      </c>
      <c r="H82" s="30"/>
      <c r="I82" s="30"/>
      <c r="J82" s="30"/>
    </row>
    <row r="83" spans="1:10">
      <c r="A83" s="26" t="s">
        <v>201</v>
      </c>
      <c r="B83" s="10">
        <v>92390</v>
      </c>
      <c r="C83" s="11">
        <f t="shared" si="6"/>
        <v>17554.099999999999</v>
      </c>
      <c r="D83" s="26" t="s">
        <v>202</v>
      </c>
      <c r="E83" s="46">
        <f>E82+H83</f>
        <v>124300</v>
      </c>
      <c r="F83" s="51">
        <v>0.30499999999999999</v>
      </c>
      <c r="H83" s="30">
        <v>3360</v>
      </c>
      <c r="I83" s="30">
        <v>1</v>
      </c>
      <c r="J83" s="30"/>
    </row>
    <row r="84" spans="1:10">
      <c r="A84" s="26" t="s">
        <v>203</v>
      </c>
      <c r="B84" s="10">
        <v>94890</v>
      </c>
      <c r="C84" s="11">
        <f t="shared" si="6"/>
        <v>18029.099999999999</v>
      </c>
      <c r="D84" s="26" t="s">
        <v>204</v>
      </c>
      <c r="E84" s="46">
        <f>E83+H84</f>
        <v>127660</v>
      </c>
      <c r="F84" s="51">
        <v>0.30499999999999999</v>
      </c>
      <c r="H84" s="30">
        <v>3360</v>
      </c>
      <c r="I84" s="30">
        <v>2</v>
      </c>
      <c r="J84" s="30"/>
    </row>
    <row r="85" spans="1:10">
      <c r="A85" s="26" t="s">
        <v>205</v>
      </c>
      <c r="B85" s="10">
        <v>97620</v>
      </c>
      <c r="C85" s="11">
        <f t="shared" si="6"/>
        <v>18547.8</v>
      </c>
      <c r="D85" s="26" t="s">
        <v>206</v>
      </c>
      <c r="E85" s="46">
        <f>E84+H85</f>
        <v>131340</v>
      </c>
      <c r="F85" s="51">
        <v>0.30499999999999999</v>
      </c>
      <c r="H85" s="30">
        <v>3680</v>
      </c>
      <c r="I85" s="30">
        <v>3</v>
      </c>
      <c r="J85" s="30"/>
    </row>
    <row r="86" spans="1:10">
      <c r="A86" s="26" t="s">
        <v>207</v>
      </c>
      <c r="B86" s="10">
        <v>100350</v>
      </c>
      <c r="C86" s="11">
        <f t="shared" si="6"/>
        <v>19066.5</v>
      </c>
      <c r="D86" s="26" t="s">
        <v>208</v>
      </c>
      <c r="E86" s="46">
        <f>E85+H86</f>
        <v>135020</v>
      </c>
      <c r="F86" s="51">
        <v>0.30499999999999999</v>
      </c>
      <c r="H86" s="30">
        <v>3680</v>
      </c>
      <c r="I86" s="30">
        <v>4</v>
      </c>
      <c r="J86" s="30"/>
    </row>
    <row r="87" spans="1:10">
      <c r="A87" s="26" t="s">
        <v>209</v>
      </c>
      <c r="B87" s="18">
        <v>103320</v>
      </c>
      <c r="C87" s="11">
        <f t="shared" si="6"/>
        <v>19630.8</v>
      </c>
      <c r="D87" s="26" t="s">
        <v>210</v>
      </c>
      <c r="E87" s="46">
        <v>139020</v>
      </c>
      <c r="F87" s="51">
        <v>0.30499999999999999</v>
      </c>
      <c r="H87" s="30"/>
      <c r="I87" s="30"/>
      <c r="J87" s="30"/>
    </row>
    <row r="88" spans="1:10">
      <c r="A88" s="26" t="s">
        <v>211</v>
      </c>
      <c r="B88" s="18">
        <v>103320</v>
      </c>
      <c r="C88" s="11">
        <f t="shared" ref="C88:C90" si="9">B88*19%</f>
        <v>19630.8</v>
      </c>
      <c r="D88" s="26" t="s">
        <v>212</v>
      </c>
      <c r="E88" s="46">
        <v>143020</v>
      </c>
      <c r="F88" s="51">
        <v>0.30499999999999999</v>
      </c>
      <c r="H88" s="30"/>
      <c r="I88" s="30"/>
      <c r="J88" s="30"/>
    </row>
    <row r="89" spans="1:10">
      <c r="A89" s="26" t="s">
        <v>213</v>
      </c>
      <c r="B89" s="18">
        <v>103320</v>
      </c>
      <c r="C89" s="11">
        <f t="shared" si="9"/>
        <v>19630.8</v>
      </c>
      <c r="D89" s="26" t="s">
        <v>214</v>
      </c>
      <c r="E89" s="46">
        <v>147360</v>
      </c>
      <c r="F89" s="51">
        <v>0.30499999999999999</v>
      </c>
      <c r="H89" s="30"/>
      <c r="I89" s="30"/>
      <c r="J89" s="30"/>
    </row>
    <row r="90" spans="1:10">
      <c r="A90" s="26" t="s">
        <v>215</v>
      </c>
      <c r="B90" s="18">
        <v>103320</v>
      </c>
      <c r="C90" s="11">
        <f t="shared" si="9"/>
        <v>19630.8</v>
      </c>
      <c r="D90" s="26" t="s">
        <v>216</v>
      </c>
      <c r="E90" s="46">
        <v>151700</v>
      </c>
      <c r="F90" s="51">
        <v>0.30499999999999999</v>
      </c>
      <c r="H90" s="30"/>
      <c r="I90" s="30"/>
      <c r="J90" s="30"/>
    </row>
    <row r="91" spans="1:10">
      <c r="A91" s="26" t="s">
        <v>217</v>
      </c>
      <c r="B91" s="18">
        <v>104240</v>
      </c>
      <c r="C91" s="11">
        <f>B91*20%</f>
        <v>20848</v>
      </c>
      <c r="D91" s="26" t="s">
        <v>218</v>
      </c>
      <c r="E91" s="46">
        <v>140500</v>
      </c>
      <c r="F91" s="51">
        <v>0.315</v>
      </c>
      <c r="H91" s="30"/>
      <c r="I91" s="30"/>
      <c r="J91" s="30"/>
    </row>
    <row r="92" spans="1:10">
      <c r="A92" s="26" t="s">
        <v>219</v>
      </c>
      <c r="B92" s="18">
        <v>107210</v>
      </c>
      <c r="C92" s="11">
        <f t="shared" ref="C92:C103" si="10">B92*20%</f>
        <v>21442</v>
      </c>
      <c r="D92" s="26" t="s">
        <v>220</v>
      </c>
      <c r="E92" s="46">
        <f>E91+H92</f>
        <v>144500</v>
      </c>
      <c r="F92" s="51">
        <v>0.315</v>
      </c>
      <c r="H92" s="30">
        <v>4000</v>
      </c>
      <c r="I92" s="30">
        <v>1</v>
      </c>
      <c r="J92" s="30"/>
    </row>
    <row r="93" spans="1:10">
      <c r="A93" s="26" t="s">
        <v>221</v>
      </c>
      <c r="B93" s="8">
        <v>110180</v>
      </c>
      <c r="C93" s="11">
        <f t="shared" si="10"/>
        <v>22036</v>
      </c>
      <c r="D93" s="26" t="s">
        <v>222</v>
      </c>
      <c r="E93" s="46">
        <f t="shared" ref="E93:E95" si="11">E92+H93</f>
        <v>148500</v>
      </c>
      <c r="F93" s="51">
        <v>0.315</v>
      </c>
      <c r="H93" s="30">
        <v>4000</v>
      </c>
      <c r="I93" s="30">
        <v>2</v>
      </c>
      <c r="J93" s="30"/>
    </row>
    <row r="94" spans="1:10">
      <c r="A94" s="26" t="s">
        <v>223</v>
      </c>
      <c r="B94" s="8">
        <v>113150</v>
      </c>
      <c r="C94" s="11">
        <f t="shared" si="10"/>
        <v>22630</v>
      </c>
      <c r="D94" s="26" t="s">
        <v>224</v>
      </c>
      <c r="E94" s="46">
        <f t="shared" si="11"/>
        <v>152500</v>
      </c>
      <c r="F94" s="51">
        <v>0.315</v>
      </c>
      <c r="H94" s="30">
        <v>4000</v>
      </c>
      <c r="I94" s="30">
        <v>3</v>
      </c>
      <c r="J94" s="30"/>
    </row>
    <row r="95" spans="1:10">
      <c r="A95" s="26" t="s">
        <v>225</v>
      </c>
      <c r="B95" s="8">
        <v>116120</v>
      </c>
      <c r="C95" s="11">
        <f t="shared" si="10"/>
        <v>23224</v>
      </c>
      <c r="D95" s="26" t="s">
        <v>226</v>
      </c>
      <c r="E95" s="46">
        <f t="shared" si="11"/>
        <v>156500</v>
      </c>
      <c r="F95" s="51">
        <v>0.315</v>
      </c>
      <c r="H95" s="30">
        <v>4000</v>
      </c>
      <c r="I95" s="30">
        <v>4</v>
      </c>
      <c r="J95" s="30"/>
    </row>
    <row r="96" spans="1:10">
      <c r="A96" s="26" t="s">
        <v>227</v>
      </c>
      <c r="B96" s="8">
        <v>116120</v>
      </c>
      <c r="C96" s="11">
        <f t="shared" ref="C96:C98" si="12">B96*20%</f>
        <v>23224</v>
      </c>
      <c r="D96" s="26" t="s">
        <v>228</v>
      </c>
      <c r="E96" s="46">
        <v>160840</v>
      </c>
      <c r="F96" s="51">
        <v>0.315</v>
      </c>
      <c r="H96" s="30"/>
      <c r="I96" s="30"/>
      <c r="J96" s="30"/>
    </row>
    <row r="97" spans="1:10">
      <c r="A97" s="26" t="s">
        <v>229</v>
      </c>
      <c r="B97" s="8">
        <v>116120</v>
      </c>
      <c r="C97" s="11">
        <f t="shared" si="12"/>
        <v>23224</v>
      </c>
      <c r="D97" s="26" t="s">
        <v>230</v>
      </c>
      <c r="E97" s="46">
        <v>165180</v>
      </c>
      <c r="F97" s="51">
        <v>0.315</v>
      </c>
      <c r="H97" s="30"/>
      <c r="I97" s="30"/>
      <c r="J97" s="30"/>
    </row>
    <row r="98" spans="1:10">
      <c r="A98" s="26" t="s">
        <v>231</v>
      </c>
      <c r="B98" s="8">
        <v>116120</v>
      </c>
      <c r="C98" s="11">
        <f t="shared" si="12"/>
        <v>23224</v>
      </c>
      <c r="D98" s="26" t="s">
        <v>232</v>
      </c>
      <c r="E98" s="46">
        <v>169520</v>
      </c>
      <c r="F98" s="51">
        <v>0.315</v>
      </c>
      <c r="H98" s="30"/>
      <c r="I98" s="30"/>
      <c r="J98" s="30"/>
    </row>
    <row r="99" spans="1:10">
      <c r="A99" s="26" t="s">
        <v>233</v>
      </c>
      <c r="B99" s="8">
        <v>116120</v>
      </c>
      <c r="C99" s="11">
        <f t="shared" si="10"/>
        <v>23224</v>
      </c>
      <c r="D99" s="26" t="s">
        <v>234</v>
      </c>
      <c r="E99" s="46">
        <v>156500</v>
      </c>
      <c r="F99" s="51">
        <v>0.315</v>
      </c>
      <c r="H99" s="30"/>
      <c r="I99" s="30"/>
      <c r="J99" s="30"/>
    </row>
    <row r="100" spans="1:10">
      <c r="A100" s="26" t="s">
        <v>235</v>
      </c>
      <c r="B100" s="8">
        <v>119340</v>
      </c>
      <c r="C100" s="11">
        <f t="shared" si="10"/>
        <v>23868</v>
      </c>
      <c r="D100" s="26" t="s">
        <v>236</v>
      </c>
      <c r="E100" s="46">
        <f>E99+H100</f>
        <v>160840</v>
      </c>
      <c r="F100" s="51">
        <v>0.315</v>
      </c>
      <c r="H100" s="30">
        <v>4340</v>
      </c>
      <c r="I100" s="30">
        <v>1</v>
      </c>
      <c r="J100" s="30"/>
    </row>
    <row r="101" spans="1:10">
      <c r="A101" s="26" t="s">
        <v>237</v>
      </c>
      <c r="B101" s="8">
        <v>122560</v>
      </c>
      <c r="C101" s="11">
        <f>B101*20%</f>
        <v>24512</v>
      </c>
      <c r="D101" s="26" t="s">
        <v>238</v>
      </c>
      <c r="E101" s="46">
        <f t="shared" ref="E101:E103" si="13">E100+H101</f>
        <v>165180</v>
      </c>
      <c r="F101" s="51">
        <v>0.315</v>
      </c>
      <c r="H101" s="30">
        <v>4340</v>
      </c>
      <c r="I101" s="30">
        <v>2</v>
      </c>
      <c r="J101" s="30"/>
    </row>
    <row r="102" spans="1:10">
      <c r="A102" s="26" t="s">
        <v>239</v>
      </c>
      <c r="B102" s="8">
        <v>125780</v>
      </c>
      <c r="C102" s="11">
        <f t="shared" ref="C102:C103" si="14">B102*20%</f>
        <v>25156</v>
      </c>
      <c r="D102" s="26" t="s">
        <v>240</v>
      </c>
      <c r="E102" s="46">
        <f t="shared" si="13"/>
        <v>169520</v>
      </c>
      <c r="F102" s="51">
        <v>0.315</v>
      </c>
      <c r="H102" s="30">
        <v>4340</v>
      </c>
      <c r="I102" s="30">
        <v>3</v>
      </c>
      <c r="J102" s="30"/>
    </row>
    <row r="103" spans="1:10">
      <c r="A103" s="26" t="s">
        <v>241</v>
      </c>
      <c r="B103" s="8">
        <v>129000</v>
      </c>
      <c r="C103" s="11">
        <f t="shared" si="14"/>
        <v>25800</v>
      </c>
      <c r="D103" s="44" t="s">
        <v>242</v>
      </c>
      <c r="E103" s="47">
        <f t="shared" si="13"/>
        <v>173860</v>
      </c>
      <c r="F103" s="51">
        <v>0.315</v>
      </c>
      <c r="H103" s="30">
        <v>4340</v>
      </c>
      <c r="I103" s="30">
        <v>4</v>
      </c>
      <c r="J103" s="30"/>
    </row>
    <row r="104" spans="1:10">
      <c r="A104" s="26" t="s">
        <v>243</v>
      </c>
      <c r="B104" s="8">
        <v>129000</v>
      </c>
      <c r="C104" s="11">
        <f t="shared" ref="C104:C106" si="15">B104*20%</f>
        <v>25800</v>
      </c>
      <c r="D104" s="26" t="s">
        <v>244</v>
      </c>
      <c r="E104" s="46">
        <v>178560</v>
      </c>
      <c r="F104" s="51">
        <v>0.315</v>
      </c>
      <c r="H104" s="30"/>
      <c r="I104" s="30"/>
      <c r="J104" s="30"/>
    </row>
    <row r="105" spans="1:10">
      <c r="A105" s="26" t="s">
        <v>245</v>
      </c>
      <c r="B105" s="8">
        <v>129000</v>
      </c>
      <c r="C105" s="11">
        <f t="shared" si="15"/>
        <v>25800</v>
      </c>
      <c r="D105" s="26" t="s">
        <v>246</v>
      </c>
      <c r="E105" s="45">
        <v>183260</v>
      </c>
      <c r="F105" s="51">
        <v>0.315</v>
      </c>
    </row>
    <row r="106" spans="1:10">
      <c r="A106" s="26" t="s">
        <v>247</v>
      </c>
      <c r="B106" s="8">
        <v>129000</v>
      </c>
      <c r="C106" s="11">
        <f t="shared" si="15"/>
        <v>25800</v>
      </c>
      <c r="D106" s="26" t="s">
        <v>248</v>
      </c>
      <c r="E106" s="45">
        <v>187960</v>
      </c>
      <c r="F106" s="51">
        <v>0.315</v>
      </c>
    </row>
  </sheetData>
  <sheetProtection sheet="1" objects="1" scenarios="1"/>
  <mergeCells count="7">
    <mergeCell ref="O22:P22"/>
    <mergeCell ref="O18:P18"/>
    <mergeCell ref="A1:B1"/>
    <mergeCell ref="D1:E1"/>
    <mergeCell ref="O2:P2"/>
    <mergeCell ref="O8:P8"/>
    <mergeCell ref="L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2024-03-10T08:56:21Z</dcterms:created>
  <dcterms:modified xsi:type="dcterms:W3CDTF">2024-03-10T15:46:01Z</dcterms:modified>
  <cp:category/>
  <cp:contentStatus/>
</cp:coreProperties>
</file>